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3590" windowHeight="11280" tabRatio="799" firstSheet="9" activeTab="15"/>
  </bookViews>
  <sheets>
    <sheet name="(A) Org Chart" sheetId="1" r:id="rId1"/>
    <sheet name="(B) Sum of Req " sheetId="2" r:id="rId2"/>
    <sheet name="(C) Program Inc &amp; Offsets" sheetId="3" state="hidden" r:id="rId3"/>
    <sheet name="(D) Strat Goal &amp; Obj" sheetId="4" state="hidden" r:id="rId4"/>
    <sheet name="(C) Program Increases &amp; Offsets" sheetId="5" r:id="rId5"/>
    <sheet name="(D) Strat Goal &amp; Objective" sheetId="6" r:id="rId6"/>
    <sheet name="(E) ATB Justification" sheetId="7" r:id="rId7"/>
    <sheet name="(F) 2010 XWalk" sheetId="8" r:id="rId8"/>
    <sheet name="(G) 2011 XWalk" sheetId="9" state="hidden" r:id="rId9"/>
    <sheet name="(G) 2011 Crosswalk" sheetId="10" r:id="rId10"/>
    <sheet name="(H) Reimb Resources" sheetId="11" r:id="rId11"/>
    <sheet name="(I) Perm Positions" sheetId="12" r:id="rId12"/>
    <sheet name="(J) Fin Analysis of Prog Change" sheetId="13" state="hidden" r:id="rId13"/>
    <sheet name="(J) Fin Analysis-Program Change" sheetId="14" r:id="rId14"/>
    <sheet name="(K) Sum by Grade" sheetId="15" r:id="rId15"/>
    <sheet name="(L) Sum by OC" sheetId="16" r:id="rId16"/>
    <sheet name="ATR" sheetId="17" state="hidden"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ATTORNEYSUPP" localSheetId="4">#REF!</definedName>
    <definedName name="ATTORNEYSUPP" localSheetId="13">#REF!</definedName>
    <definedName name="ATTORNEYSUPP">#REF!</definedName>
    <definedName name="DL" localSheetId="1">'(B) Sum of Req '!$A$3:$AI$53</definedName>
    <definedName name="DL" localSheetId="4">#REF!</definedName>
    <definedName name="DL" localSheetId="13">#REF!</definedName>
    <definedName name="DL">#REF!</definedName>
    <definedName name="e" localSheetId="9">#REF!</definedName>
    <definedName name="e">#REF!</definedName>
    <definedName name="ed" localSheetId="9">#REF!</definedName>
    <definedName name="ed">#REF!</definedName>
    <definedName name="EXECSUPP" localSheetId="1">'(B) Sum of Req '!#REF!</definedName>
    <definedName name="EXECSUPP" localSheetId="4">#REF!</definedName>
    <definedName name="EXECSUPP" localSheetId="3">'[4](C) Sum of Req '!#REF!</definedName>
    <definedName name="EXECSUPP" localSheetId="5">'[4](C) Sum of Req '!#REF!</definedName>
    <definedName name="EXECSUPP" localSheetId="6">'[4](C) Sum of Req '!#REF!</definedName>
    <definedName name="EXECSUPP" localSheetId="7">'[5]Sum of Req'!#REF!</definedName>
    <definedName name="EXECSUPP" localSheetId="9">'[5]Sum of Req'!#REF!</definedName>
    <definedName name="EXECSUPP" localSheetId="8">'[5]Sum of Req'!#REF!</definedName>
    <definedName name="EXECSUPP" localSheetId="13">#REF!</definedName>
    <definedName name="EXECSUPP">#REF!</definedName>
    <definedName name="GAROLLUP" localSheetId="1">'(B) Sum of Req '!#REF!</definedName>
    <definedName name="GAROLLUP" localSheetId="4">#REF!</definedName>
    <definedName name="GAROLLUP" localSheetId="3">'[4](C) Sum of Req '!#REF!</definedName>
    <definedName name="GAROLLUP" localSheetId="5">'[4](C) Sum of Req '!#REF!</definedName>
    <definedName name="GAROLLUP" localSheetId="6">'[4](C) Sum of Req '!#REF!</definedName>
    <definedName name="GAROLLUP" localSheetId="7">'[5]Sum of Req'!#REF!</definedName>
    <definedName name="GAROLLUP" localSheetId="9">'[5]Sum of Req'!#REF!</definedName>
    <definedName name="GAROLLUP" localSheetId="8">'[5]Sum of Req'!#REF!</definedName>
    <definedName name="GAROLLUP" localSheetId="10">'[3]SumReq'!#REF!</definedName>
    <definedName name="GAROLLUP" localSheetId="13">#REF!</definedName>
    <definedName name="GAROLLUP">#REF!</definedName>
    <definedName name="INTEL" localSheetId="1">'(B) Sum of Req '!#REF!</definedName>
    <definedName name="INTEL" localSheetId="4">#REF!</definedName>
    <definedName name="INTEL" localSheetId="3">'[4](C) Sum of Req '!#REF!</definedName>
    <definedName name="INTEL" localSheetId="5">'[4](C) Sum of Req '!#REF!</definedName>
    <definedName name="INTEL" localSheetId="6">'[4](C) Sum of Req '!#REF!</definedName>
    <definedName name="INTEL" localSheetId="7">'[5]Sum of Req'!#REF!</definedName>
    <definedName name="INTEL" localSheetId="9">'[5]Sum of Req'!#REF!</definedName>
    <definedName name="INTEL" localSheetId="8">'[5]Sum of Req'!#REF!</definedName>
    <definedName name="INTEL" localSheetId="13">#REF!</definedName>
    <definedName name="INTEL">#REF!</definedName>
    <definedName name="JMD" localSheetId="1">'(B) Sum of Req '!#REF!</definedName>
    <definedName name="JMD" localSheetId="4">#REF!</definedName>
    <definedName name="JMD" localSheetId="3">'[4](C) Sum of Req '!#REF!</definedName>
    <definedName name="JMD" localSheetId="5">'[4](C) Sum of Req '!#REF!</definedName>
    <definedName name="JMD" localSheetId="6">'[4](C) Sum of Req '!#REF!</definedName>
    <definedName name="JMD" localSheetId="7">'[5]Sum of Req'!#REF!</definedName>
    <definedName name="JMD" localSheetId="9">'[5]Sum of Req'!#REF!</definedName>
    <definedName name="JMD" localSheetId="8">'[5]Sum of Req'!#REF!</definedName>
    <definedName name="JMD" localSheetId="13">#REF!</definedName>
    <definedName name="JMD">#REF!</definedName>
    <definedName name="PART" localSheetId="4">#REF!</definedName>
    <definedName name="PART" localSheetId="7">#REF!</definedName>
    <definedName name="PART" localSheetId="9">#REF!</definedName>
    <definedName name="PART" localSheetId="8">#REF!</definedName>
    <definedName name="PART" localSheetId="13">#REF!</definedName>
    <definedName name="PART">#REF!</definedName>
    <definedName name="POSBYCAT" localSheetId="1">'[4](K) Summ Atty Agt'!#REF!</definedName>
    <definedName name="POSBYCAT" localSheetId="4">#REF!</definedName>
    <definedName name="POSBYCAT" localSheetId="3">'[4](K) Summ Atty Agt'!#REF!</definedName>
    <definedName name="POSBYCAT" localSheetId="5">'[4](K) Summ Atty Agt'!#REF!</definedName>
    <definedName name="POSBYCAT" localSheetId="6">'[4](K) Summ Atty Agt'!#REF!</definedName>
    <definedName name="POSBYCAT" localSheetId="7">'[5]Summ Atty Agt'!#REF!</definedName>
    <definedName name="POSBYCAT" localSheetId="9">'[5]Summ Atty Agt'!#REF!</definedName>
    <definedName name="POSBYCAT" localSheetId="8">'[5]Summ Atty Agt'!#REF!</definedName>
    <definedName name="POSBYCAT" localSheetId="13">#REF!</definedName>
    <definedName name="POSBYCAT">#REF!</definedName>
    <definedName name="_xlnm.Print_Area" localSheetId="0">'(A) Org Chart'!$A$1:$K$33</definedName>
    <definedName name="_xlnm.Print_Area" localSheetId="1">'(B) Sum of Req '!$A$1:$AF$56</definedName>
    <definedName name="_xlnm.Print_Area" localSheetId="2">'(C) Program Inc &amp; Offsets'!$A$1:$H$16</definedName>
    <definedName name="_xlnm.Print_Area" localSheetId="4">'(C) Program Increases &amp; Offsets'!$A$1:$G$18</definedName>
    <definedName name="_xlnm.Print_Area" localSheetId="3">'(D) Strat Goal &amp; Obj'!$A$1:$S$17</definedName>
    <definedName name="_xlnm.Print_Area" localSheetId="5">'(D) Strat Goal &amp; Objective'!$A$1:$Q$17</definedName>
    <definedName name="_xlnm.Print_Area" localSheetId="6">'(E) ATB Justification'!$A$1:$P$26</definedName>
    <definedName name="_xlnm.Print_Area" localSheetId="7">'(F) 2010 XWalk'!$A$1:$Q$18</definedName>
    <definedName name="_xlnm.Print_Area" localSheetId="9">'(G) 2011 Crosswalk'!$A$1:$R$17</definedName>
    <definedName name="_xlnm.Print_Area" localSheetId="8">'(G) 2011 XWalk'!$A$1:$S$18</definedName>
    <definedName name="_xlnm.Print_Area" localSheetId="10">'(H) Reimb Resources'!$A$1:$O$22</definedName>
    <definedName name="_xlnm.Print_Area" localSheetId="11">'(I) Perm Positions'!$A$1:$E$27</definedName>
    <definedName name="_xlnm.Print_Area" localSheetId="12">'(J) Fin Analysis of Prog Change'!$A$1:$H$30</definedName>
    <definedName name="_xlnm.Print_Area" localSheetId="13">'(J) Fin Analysis-Program Change'!$A$1:$J$20</definedName>
    <definedName name="_xlnm.Print_Area" localSheetId="14">'(K) Sum by Grade'!$A$1:$L$30</definedName>
    <definedName name="_xlnm.Print_Area" localSheetId="15">'(L) Sum by OC'!$A$1:$L$34</definedName>
    <definedName name="_xlnm.Print_Area" localSheetId="16">'ATR'!$A$1:$F$21</definedName>
    <definedName name="REIMPRO" localSheetId="4">#REF!</definedName>
    <definedName name="REIMPRO" localSheetId="10">'(H) Reimb Resources'!$A$1:$O$23</definedName>
    <definedName name="REIMPRO">#REF!</definedName>
    <definedName name="REIMSOR" localSheetId="4">#REF!</definedName>
    <definedName name="REIMSOR" localSheetId="10">'(H) Reimb Resources'!#REF!</definedName>
    <definedName name="REIMSOR">#REF!</definedName>
  </definedNames>
  <calcPr fullCalcOnLoad="1"/>
</workbook>
</file>

<file path=xl/sharedStrings.xml><?xml version="1.0" encoding="utf-8"?>
<sst xmlns="http://schemas.openxmlformats.org/spreadsheetml/2006/main" count="984" uniqueCount="240">
  <si>
    <t xml:space="preserve">                                  Antitrust Division</t>
  </si>
  <si>
    <t xml:space="preserve">                               Salaries and Expenses</t>
  </si>
  <si>
    <t>Summary of Reimbursable Resources</t>
  </si>
  <si>
    <t>Summary of Requirements by Object Class</t>
  </si>
  <si>
    <t>Total 11.0</t>
  </si>
  <si>
    <t>Attorneys (905)</t>
  </si>
  <si>
    <t>Paralegals / Other Law (900-998)</t>
  </si>
  <si>
    <t>Business &amp; Industry (1100-1199)</t>
  </si>
  <si>
    <t>Supply Services (2000-2099)</t>
  </si>
  <si>
    <t>Security Specialists (080)</t>
  </si>
  <si>
    <t>Information Technology Mgmt  (2210)</t>
  </si>
  <si>
    <t>Justification for Base Adjustments</t>
  </si>
  <si>
    <t>Reprogrammings /</t>
  </si>
  <si>
    <t>Unobligated Balances Carried Forward</t>
  </si>
  <si>
    <t>Transfers</t>
  </si>
  <si>
    <t>/Recoveries</t>
  </si>
  <si>
    <t>Summary of Requirements</t>
  </si>
  <si>
    <t>(Dollars in Thousands)</t>
  </si>
  <si>
    <t>Salaries and Expenses</t>
  </si>
  <si>
    <t>A: Organizational Chart</t>
  </si>
  <si>
    <t>23.2  Rental payments to others</t>
  </si>
  <si>
    <t>Environment and Natural Resource Division</t>
  </si>
  <si>
    <t>Mathematics and Statistics (1500-1599)</t>
  </si>
  <si>
    <t>Social Science, Economics and Kindred (100-199)</t>
  </si>
  <si>
    <t>Average SES Salary</t>
  </si>
  <si>
    <t>Increases/Offsets</t>
  </si>
  <si>
    <t>Total Comp. FTE</t>
  </si>
  <si>
    <t>Total Compensable FTE</t>
  </si>
  <si>
    <t>Headquarters (Washington, D.C.)</t>
  </si>
  <si>
    <t>Antitrust Division</t>
  </si>
  <si>
    <t>Antitrust Division - Criminal</t>
  </si>
  <si>
    <t>Antitrust Division - Civil</t>
  </si>
  <si>
    <t xml:space="preserve">     Subtotal Increases</t>
  </si>
  <si>
    <t>Collections by Source</t>
  </si>
  <si>
    <t>Budgetary Resources:</t>
  </si>
  <si>
    <t>Request</t>
  </si>
  <si>
    <t>Pos.</t>
  </si>
  <si>
    <t xml:space="preserve"> </t>
  </si>
  <si>
    <t>Amount</t>
  </si>
  <si>
    <t>Perm.</t>
  </si>
  <si>
    <t>Total Change</t>
  </si>
  <si>
    <t>Current Services</t>
  </si>
  <si>
    <t>Increases</t>
  </si>
  <si>
    <t>Personnel Management (200-299)</t>
  </si>
  <si>
    <t>Clerical and Office Services (300-399)</t>
  </si>
  <si>
    <t>Accounting and Budget (500-599)</t>
  </si>
  <si>
    <t>U.S. Field</t>
  </si>
  <si>
    <t>TOTAL</t>
  </si>
  <si>
    <t>Summary of Requirements by Grade</t>
  </si>
  <si>
    <t xml:space="preserve">                Total ..........................................................</t>
  </si>
  <si>
    <t>Adjustments to Base</t>
  </si>
  <si>
    <t>$000s</t>
  </si>
  <si>
    <t>GRAND TOTAL</t>
  </si>
  <si>
    <t>Increases:</t>
  </si>
  <si>
    <t>Increase/Decrease</t>
  </si>
  <si>
    <t>Decision Unit</t>
  </si>
  <si>
    <t xml:space="preserve">     Total</t>
  </si>
  <si>
    <t>FTE</t>
  </si>
  <si>
    <t>Total</t>
  </si>
  <si>
    <t>Category</t>
  </si>
  <si>
    <t>Authorized</t>
  </si>
  <si>
    <t>Grades and Salary Ranges</t>
  </si>
  <si>
    <t>Total Adjustments to Base</t>
  </si>
  <si>
    <t>Rescissions</t>
  </si>
  <si>
    <t>11.5  Total, Other personnel compensation</t>
  </si>
  <si>
    <t xml:space="preserve">     Overtime</t>
  </si>
  <si>
    <t>11.8  Special personal services payments</t>
  </si>
  <si>
    <t>12.0  Personnel benefits</t>
  </si>
  <si>
    <t>21.0  Travel and transportation of persons</t>
  </si>
  <si>
    <t>22.0  Transportation of things</t>
  </si>
  <si>
    <t>24.0  Printing and reproduction</t>
  </si>
  <si>
    <t>25.1  Advisory and assistance services</t>
  </si>
  <si>
    <t>25.2 Other services</t>
  </si>
  <si>
    <t>26.0  Supplies and materials</t>
  </si>
  <si>
    <t>31.0  Equipment</t>
  </si>
  <si>
    <t xml:space="preserve">          Total obligations</t>
  </si>
  <si>
    <t>11.3  Other than full-time permanent</t>
  </si>
  <si>
    <t xml:space="preserve">     Total, appropriated positions</t>
  </si>
  <si>
    <t>Average GS Salary</t>
  </si>
  <si>
    <t>Average GS Grade</t>
  </si>
  <si>
    <t>Object Classes</t>
  </si>
  <si>
    <t>Other Object Classes:</t>
  </si>
  <si>
    <t>Offsets</t>
  </si>
  <si>
    <t>Estimates by budget activity</t>
  </si>
  <si>
    <t>Resources by Department of Justice Strategic Goal/Objective</t>
  </si>
  <si>
    <t>Strategic Goal/Objective</t>
  </si>
  <si>
    <t>Detail of Permanent Positions by Category</t>
  </si>
  <si>
    <t>B: Summary of Requirements</t>
  </si>
  <si>
    <t>E.  Justification for Base Adjustments</t>
  </si>
  <si>
    <t>H: Summary of Reimbursable Resources</t>
  </si>
  <si>
    <t>I: Detail of Permanent Positions by Category</t>
  </si>
  <si>
    <t>w/Rescissions and Supplementals</t>
  </si>
  <si>
    <t>D: Resources by DOJ Strategic Goal and Strategic Objective</t>
  </si>
  <si>
    <t>K: Summary of Requirements by Grade</t>
  </si>
  <si>
    <t>L: Summary of Requirements by Object Class</t>
  </si>
  <si>
    <t>With Rescissions</t>
  </si>
  <si>
    <t>11.1  Direct FTE &amp; personnel compensation</t>
  </si>
  <si>
    <t xml:space="preserve">13.0  Benefits for former personnel </t>
  </si>
  <si>
    <t>23.1  Rental payments to GSA</t>
  </si>
  <si>
    <t>23.3  Communications, utilities, &amp; other misc. charges</t>
  </si>
  <si>
    <t>25.3 Purchases of goods &amp; services from Government accts</t>
  </si>
  <si>
    <t>25.4  Operation and maintenance of facilities</t>
  </si>
  <si>
    <t>25.6  Medical care</t>
  </si>
  <si>
    <t>25.7 Operation and maintenance of equipment</t>
  </si>
  <si>
    <t>Goal 2: Prevent Crime, Enforce Federal Laws and Represent the Rights and Interests of the American People.</t>
  </si>
  <si>
    <t>end of line</t>
  </si>
  <si>
    <t>end of sheet</t>
  </si>
  <si>
    <t xml:space="preserve">          2.7:  Vigorously Enforce and Represent the Interests of the
                  United States in all Matters over Which the Department
                  has Jurisdiction.</t>
  </si>
  <si>
    <t>Enacted</t>
  </si>
  <si>
    <t>32.0  Lease Hold Improvements</t>
  </si>
  <si>
    <t>Program Changes</t>
  </si>
  <si>
    <t>C: Program Increases/Offsets By Decision Unit</t>
  </si>
  <si>
    <t>Program Increases</t>
  </si>
  <si>
    <t>Location of Description by Decision Unit</t>
  </si>
  <si>
    <t>Total Increases</t>
  </si>
  <si>
    <t>Agt./Atty.</t>
  </si>
  <si>
    <t>Increase 1</t>
  </si>
  <si>
    <t>Total Program Increases</t>
  </si>
  <si>
    <t>Decision Unit - Antitrust</t>
  </si>
  <si>
    <t>2009 Availability</t>
  </si>
  <si>
    <t xml:space="preserve">   J: Financial Analysis of Program Changes</t>
  </si>
  <si>
    <t>Financial Analysis of Program Changes</t>
  </si>
  <si>
    <t>Grades:</t>
  </si>
  <si>
    <t xml:space="preserve">Amount  </t>
  </si>
  <si>
    <t>GS-15</t>
  </si>
  <si>
    <t>Total positions &amp; annual amount</t>
  </si>
  <si>
    <t>Total FTE &amp; personnel compensation</t>
  </si>
  <si>
    <t>Decision Unit  - Antitrust</t>
  </si>
  <si>
    <t>2009 Appropriation Enacted</t>
  </si>
  <si>
    <t>2010-2011</t>
  </si>
  <si>
    <t>Civil and Criminal Program Enhancements</t>
  </si>
  <si>
    <t>FY 2011 Program Increases/Offsets By Decision Unit</t>
  </si>
  <si>
    <t>Crosswalk of 2010 Availability</t>
  </si>
  <si>
    <t>FY 2009 Enacted</t>
  </si>
  <si>
    <t>Without Rescissions</t>
  </si>
  <si>
    <t xml:space="preserve">  Total, 2011 program changes requested</t>
  </si>
  <si>
    <t>GS-7</t>
  </si>
  <si>
    <t>2010 Enacted</t>
  </si>
  <si>
    <t xml:space="preserve">Unobligated Balances:  FY 2008 funds were carried over from the 15X0319 account.  The Division brought forward and recovered $17,236 from prior years' salaries and expenses funding, of which $1,516 was made available.  The remaining carryforward of $15,720 is FY 2007 HSR Fee collections in excess of the FY 2007 authorized level of $129,000 and was not available for obligation in FY2009.  </t>
  </si>
  <si>
    <t>FY 2010</t>
  </si>
  <si>
    <t>2010 Availability</t>
  </si>
  <si>
    <t>Total 2010 Enacted (with Rescissions and Supplementals)</t>
  </si>
  <si>
    <t>2012 Current Services</t>
  </si>
  <si>
    <t>2012 Total Request</t>
  </si>
  <si>
    <t>2010 Appropriation Enacted</t>
  </si>
  <si>
    <t>2011-2012</t>
  </si>
  <si>
    <t>(Not Required for Spring Budget Estimates)</t>
  </si>
  <si>
    <t>Total Increase:</t>
  </si>
  <si>
    <t>Total Decrease:</t>
  </si>
  <si>
    <t>Total ATB:</t>
  </si>
  <si>
    <r>
      <t>Changes in Compensable Days</t>
    </r>
    <r>
      <rPr>
        <sz val="9"/>
        <rFont val="Times New Roman"/>
        <family val="1"/>
      </rPr>
      <t>.  The decreased cost for one compensable day in FY 2012 compared to FY 2011 is calculated by dividing the FY 2011 estimated personnel compensation $84,640,000 and applicable benefits $15,632,000 by 261 compensable days.</t>
    </r>
  </si>
  <si>
    <t>F: Crosswalk of 2010 Availability</t>
  </si>
  <si>
    <t>Crosswalk of 2011 Availability</t>
  </si>
  <si>
    <t>G: Crosswalk of 2011 Availability</t>
  </si>
  <si>
    <t>Enacted Without Rescissions</t>
  </si>
  <si>
    <t>2012 Request</t>
  </si>
  <si>
    <t>Federal Trade Commission - USAID/South Africa</t>
  </si>
  <si>
    <t>Executive Office of the President-White House</t>
  </si>
  <si>
    <t xml:space="preserve">   2010 Enacted w/Rescissions and Supps</t>
  </si>
  <si>
    <t>SES, $119,554 - $179,700</t>
  </si>
  <si>
    <t>GS-15, $123,758 - $155,500</t>
  </si>
  <si>
    <t>GS-14, $105,211 - $136,771</t>
  </si>
  <si>
    <t>GS-13, $89,033 - $115,742</t>
  </si>
  <si>
    <t>GS-12, $74,872 - 97,333</t>
  </si>
  <si>
    <t>GS-11, $62,467 - 81,204</t>
  </si>
  <si>
    <t>GS-10, $56,857 - 73,917</t>
  </si>
  <si>
    <t>GS-9, $51,630 - 67,114</t>
  </si>
  <si>
    <t>GS-8, $46,745 - 60,765</t>
  </si>
  <si>
    <t>GS-7, $42,209 - 54,875</t>
  </si>
  <si>
    <t>GS-6, $37,983 - 49,375</t>
  </si>
  <si>
    <t>GS-5, $34,075 - 44,293</t>
  </si>
  <si>
    <t>GS-4, $30,456 - 39,590</t>
  </si>
  <si>
    <t>GS-2, $24,865 - 31,292</t>
  </si>
  <si>
    <t>Transfers:</t>
  </si>
  <si>
    <t xml:space="preserve">     Subtotal Transfers</t>
  </si>
  <si>
    <t>Professional Responsibility Advisory Office (PRAO)</t>
  </si>
  <si>
    <t>Office of Information Policy (OIP)</t>
  </si>
  <si>
    <t>Offsets:</t>
  </si>
  <si>
    <t>Administrative Efficiencies</t>
  </si>
  <si>
    <t>Reduce Physical Footprint</t>
  </si>
  <si>
    <t>Total Program Changes</t>
  </si>
  <si>
    <t>Program Changes/Offsets</t>
  </si>
  <si>
    <t>Total Offsets</t>
  </si>
  <si>
    <t>FY 2012 Program Increases/Offsets By Decision Unit</t>
  </si>
  <si>
    <t>end of page</t>
  </si>
  <si>
    <t>The component transfers for the Professional Responsibility Advisory Office (PRAO) and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and PRAO are based on the FY 2010 actual costs plus standard inflation per year (the average increase over the past three years) to bridge to FY 2012 amounts.  The amount per component is based on the average percentage of total costs paid by that component since 2007.  The Antitrust Division amounts to be transferred are:  PRAO-$154,000 and OIP-$29,000.</t>
  </si>
  <si>
    <r>
      <t>Retirement:</t>
    </r>
    <r>
      <rPr>
        <sz val="9"/>
        <rFont val="Times New Roman"/>
        <family val="1"/>
      </rPr>
      <t xml:space="preserve">  Agency retirement contributions increase as employeees under CSRS retire and are replaced by FERS employees.  Based on OPM government-wide estimates, we project that the DOJ workforce will convert from CSRS to FERS at a rate of 1.3 percent per year.  The requested increase of $102,000 is necessary to meet our increased retirement obligations as a result of this conversion.</t>
    </r>
  </si>
  <si>
    <r>
      <t>Health Insurance</t>
    </r>
    <r>
      <rPr>
        <sz val="9"/>
        <rFont val="Times New Roman"/>
        <family val="1"/>
      </rPr>
      <t>:  Effective January 2012, the Antitrust Division's contribution to Federal employees' health insurance premiums increase by 6.9 percent.  Applied against the 2011 estimate of $4,159,420, the additional amount required is $287,000.</t>
    </r>
  </si>
  <si>
    <r>
      <t>Employees Compensation Fund:</t>
    </r>
    <r>
      <rPr>
        <sz val="9"/>
        <rFont val="Times New Roman"/>
        <family val="1"/>
      </rPr>
      <t xml:space="preserve">  The $125,000 increase reflects payments to the Department of Labor for injury benefits paid on our behalf in the past year under the Federal Employee Compensation Act.  This estimate is based on the first quarter of prior year billing and current year estimates. </t>
    </r>
  </si>
  <si>
    <r>
      <t>General Services Administration (GSA) Rent:</t>
    </r>
    <r>
      <rPr>
        <sz val="9"/>
        <rFont val="Times New Roman"/>
        <family val="1"/>
      </rPr>
      <t xml:space="preserve">  GSA will continue to charge rental rates that approximate those charged to commercial tenants for equivalent space and related services.  The requested increase of $1,206,000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</si>
  <si>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rPr>
        <u val="single"/>
        <sz val="9"/>
        <rFont val="Times New Roman"/>
        <family val="1"/>
      </rPr>
      <t>DHS Security Charges:</t>
    </r>
    <r>
      <rPr>
        <sz val="9"/>
        <rFont val="Times New Roman"/>
        <family val="1"/>
      </rPr>
      <t xml:space="preserve">  The Department of Homeland Security (DHS) will continue to charge Basic Security and Building Specific Security.  The requested increase of $70,000 is required to meet our commitment to DHS, and cost estimates were developed by DHS.</t>
    </r>
  </si>
  <si>
    <t>FY 2012 Request</t>
  </si>
  <si>
    <t>POS</t>
  </si>
  <si>
    <t>Domestic Rent and Facilities</t>
  </si>
  <si>
    <t>Pay and Benefits</t>
  </si>
  <si>
    <t>Technology Refresh</t>
  </si>
  <si>
    <t>Antitrust</t>
  </si>
  <si>
    <t>Total 2011 Continuing Resolution (with Rescissions and Supplementals)</t>
  </si>
  <si>
    <t>FY 2011</t>
  </si>
  <si>
    <t>Carryover</t>
  </si>
  <si>
    <t>2011 Availability</t>
  </si>
  <si>
    <t>Recoveries</t>
  </si>
  <si>
    <t>2010 Actual</t>
  </si>
  <si>
    <t>2011 Planned</t>
  </si>
  <si>
    <t>Reprogrammings /
Transfers</t>
  </si>
  <si>
    <r>
      <rPr>
        <b/>
        <sz val="12"/>
        <rFont val="Times New Roman"/>
        <family val="1"/>
      </rPr>
      <t xml:space="preserve">Unobligated Balances:  </t>
    </r>
    <r>
      <rPr>
        <sz val="12"/>
        <rFont val="Times New Roman"/>
        <family val="1"/>
      </rPr>
      <t xml:space="preserve">FY 2009 funds were carried over from the 15X0319 account.  The Division brought forward </t>
    </r>
    <r>
      <rPr>
        <b/>
        <sz val="12"/>
        <rFont val="Times New Roman"/>
        <family val="1"/>
      </rPr>
      <t>$27,352</t>
    </r>
    <r>
      <rPr>
        <sz val="12"/>
        <rFont val="Times New Roman"/>
        <family val="1"/>
      </rPr>
      <t xml:space="preserve"> from prior years' salaries and expenses funding, 
of which </t>
    </r>
    <r>
      <rPr>
        <b/>
        <sz val="12"/>
        <rFont val="Times New Roman"/>
        <family val="1"/>
      </rPr>
      <t>$1,589</t>
    </r>
    <r>
      <rPr>
        <sz val="12"/>
        <rFont val="Times New Roman"/>
        <family val="1"/>
      </rPr>
      <t xml:space="preserve"> was made available.  
The remaining carryforward of </t>
    </r>
    <r>
      <rPr>
        <b/>
        <sz val="12"/>
        <rFont val="Times New Roman"/>
        <family val="1"/>
      </rPr>
      <t>$25,763</t>
    </r>
    <r>
      <rPr>
        <sz val="12"/>
        <rFont val="Times New Roman"/>
        <family val="1"/>
      </rPr>
      <t xml:space="preserve"> was not available for obligation in FY 2010 and is comprised of:  
</t>
    </r>
    <r>
      <rPr>
        <b/>
        <sz val="12"/>
        <rFont val="Times New Roman"/>
        <family val="1"/>
      </rPr>
      <t>$15,720</t>
    </r>
    <r>
      <rPr>
        <sz val="12"/>
        <rFont val="Times New Roman"/>
        <family val="1"/>
      </rPr>
      <t xml:space="preserve"> in FY 2007 HSR Fee collections in excess of the FY 2007 authorized level of $129,000
</t>
    </r>
    <r>
      <rPr>
        <b/>
        <sz val="12"/>
        <rFont val="Times New Roman"/>
        <family val="1"/>
      </rPr>
      <t>$9,434</t>
    </r>
    <r>
      <rPr>
        <sz val="12"/>
        <rFont val="Times New Roman"/>
        <family val="1"/>
      </rPr>
      <t xml:space="preserve"> in offsetting collections received in FY 2009 that were returned to the general fund in FY 2010 and 
</t>
    </r>
    <r>
      <rPr>
        <b/>
        <sz val="12"/>
        <rFont val="Times New Roman"/>
        <family val="1"/>
      </rPr>
      <t xml:space="preserve">$609 </t>
    </r>
    <r>
      <rPr>
        <sz val="12"/>
        <rFont val="Times New Roman"/>
        <family val="1"/>
      </rPr>
      <t xml:space="preserve">in recoveries not made available in FY 2009. 
</t>
    </r>
    <r>
      <rPr>
        <b/>
        <sz val="12"/>
        <rFont val="Times New Roman"/>
        <family val="1"/>
      </rPr>
      <t xml:space="preserve">Recoveries </t>
    </r>
    <r>
      <rPr>
        <sz val="12"/>
        <rFont val="Times New Roman"/>
        <family val="1"/>
      </rPr>
      <t xml:space="preserve">of </t>
    </r>
    <r>
      <rPr>
        <b/>
        <sz val="12"/>
        <rFont val="Times New Roman"/>
        <family val="1"/>
      </rPr>
      <t>$1,614</t>
    </r>
    <r>
      <rPr>
        <sz val="12"/>
        <rFont val="Times New Roman"/>
        <family val="1"/>
      </rPr>
      <t xml:space="preserve"> in FY 2009 unpaid obligations were included in the Antitrust Division FY 2010 budgetary resources.  Only </t>
    </r>
    <r>
      <rPr>
        <b/>
        <sz val="12"/>
        <rFont val="Times New Roman"/>
        <family val="1"/>
      </rPr>
      <t>$1,000</t>
    </r>
    <r>
      <rPr>
        <sz val="12"/>
        <rFont val="Times New Roman"/>
        <family val="1"/>
      </rPr>
      <t xml:space="preserve"> of these recoveries were made available in FY 2010.  </t>
    </r>
  </si>
  <si>
    <t>Criminal Division</t>
  </si>
  <si>
    <t>Civil Division</t>
  </si>
  <si>
    <t>Justice Management Division</t>
  </si>
  <si>
    <t>Federal Communications Commission</t>
  </si>
  <si>
    <t>U.S. Department of Agriculture</t>
  </si>
  <si>
    <t>U.S. Department of the Interior</t>
  </si>
  <si>
    <t>U.S. Department of Commerce</t>
  </si>
  <si>
    <t>2010 - 2012 Total Change</t>
  </si>
  <si>
    <t>25.3 Purchases of goods &amp; services from Government accts(DHS Sec, Etc.)</t>
  </si>
  <si>
    <t>Adjustments to Base By Decision Unit</t>
  </si>
  <si>
    <t>2012 Adjustments to Base By Decision Unit</t>
  </si>
  <si>
    <t>ATB Transfers to OIP and PRAO</t>
  </si>
  <si>
    <t>2010 Pay Raise Annualization (2.0%)</t>
  </si>
  <si>
    <t>Health Insurance Premiums</t>
  </si>
  <si>
    <t>Employees Compensation Fund</t>
  </si>
  <si>
    <t>Retirement</t>
  </si>
  <si>
    <t>Change in Compensable Days</t>
  </si>
  <si>
    <t>GSA Rent</t>
  </si>
  <si>
    <t>DHS Security Charge</t>
  </si>
  <si>
    <t>Total ATBs</t>
  </si>
  <si>
    <t>2012 Template</t>
  </si>
  <si>
    <t>2010 Actuals</t>
  </si>
  <si>
    <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$2,139,000 represents the pay requirements for the full year of the 2010 enacted pay raise.  </t>
    </r>
  </si>
  <si>
    <r>
      <rPr>
        <b/>
        <sz val="12"/>
        <rFont val="Times New Roman"/>
        <family val="1"/>
      </rPr>
      <t xml:space="preserve">Unobligated Balances:  </t>
    </r>
    <r>
      <rPr>
        <sz val="12"/>
        <rFont val="Times New Roman"/>
        <family val="1"/>
      </rPr>
      <t xml:space="preserve">FY 2010 funds were carried over from the 15X0319 account.  The Division brought forward </t>
    </r>
    <r>
      <rPr>
        <b/>
        <sz val="12"/>
        <rFont val="Times New Roman"/>
        <family val="1"/>
      </rPr>
      <t>$17,238</t>
    </r>
    <r>
      <rPr>
        <sz val="12"/>
        <rFont val="Times New Roman"/>
        <family val="1"/>
      </rPr>
      <t xml:space="preserve"> from prior years' salaries and expenses funding, of which </t>
    </r>
    <r>
      <rPr>
        <b/>
        <sz val="12"/>
        <rFont val="Times New Roman"/>
        <family val="1"/>
      </rPr>
      <t>$909</t>
    </r>
    <r>
      <rPr>
        <sz val="12"/>
        <rFont val="Times New Roman"/>
        <family val="1"/>
      </rPr>
      <t xml:space="preserve"> was made available.
The remaining carryforward of </t>
    </r>
    <r>
      <rPr>
        <b/>
        <sz val="12"/>
        <rFont val="Times New Roman"/>
        <family val="1"/>
      </rPr>
      <t>$16,329</t>
    </r>
    <r>
      <rPr>
        <sz val="12"/>
        <rFont val="Times New Roman"/>
        <family val="1"/>
      </rPr>
      <t xml:space="preserve"> is not available for obligation in FY 2011 and is comprised of:  
</t>
    </r>
    <r>
      <rPr>
        <b/>
        <sz val="12"/>
        <rFont val="Times New Roman"/>
        <family val="1"/>
      </rPr>
      <t>$15,720</t>
    </r>
    <r>
      <rPr>
        <sz val="12"/>
        <rFont val="Times New Roman"/>
        <family val="1"/>
      </rPr>
      <t xml:space="preserve"> in FY 2007 HSR Fee collections in excess of the FY 2007 authorized level of $129,000
and </t>
    </r>
    <r>
      <rPr>
        <b/>
        <sz val="12"/>
        <rFont val="Times New Roman"/>
        <family val="1"/>
      </rPr>
      <t xml:space="preserve">$609 </t>
    </r>
    <r>
      <rPr>
        <sz val="12"/>
        <rFont val="Times New Roman"/>
        <family val="1"/>
      </rPr>
      <t>in recoveries not made available in FY 2009; held for prior year real property taxes. 
Recoveries:  The amount shown include $199 realized recoveries and an additional $1056 in anticipated litigation support recoveries.</t>
    </r>
  </si>
  <si>
    <t>Continuing Resolution (CR)</t>
  </si>
  <si>
    <t>Continuing Resolution</t>
  </si>
  <si>
    <t>Continuing Resolution (CR)
 Without Rescissions</t>
  </si>
  <si>
    <t>Reprogrammings/
Transfers</t>
  </si>
  <si>
    <t>2011 Continuing Resolution</t>
  </si>
  <si>
    <t>Technology Refresh Offset</t>
  </si>
  <si>
    <t>Reduce Physical Footprint Offset</t>
  </si>
  <si>
    <t>Administrative Efficiencies Offset</t>
  </si>
  <si>
    <t>*2011 Availability</t>
  </si>
  <si>
    <t>*2011 Availability includes reimbursable resources detailed in Exhibit H, including $5,000,000 received from the DOJ Three Percent Fund and distributed by the Department's Collection Resources Allocation Board.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</si>
</sst>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0.00_);\(0.00\)"/>
    <numFmt numFmtId="211" formatCode="_(&quot;$&quot;* #,##0_);_(&quot;$&quot;* \(#,##0\);_(&quot;$&quot;* &quot;---&quot;_);_(@_)"/>
    <numFmt numFmtId="212" formatCode="&quot;$&quot;#,##0.00"/>
    <numFmt numFmtId="213" formatCode="&quot;$&quot;#,##0.000"/>
    <numFmt numFmtId="214" formatCode="&quot;$&quot;#,##0.000_);\(&quot;$&quot;#,##0.000\)"/>
    <numFmt numFmtId="215" formatCode="&quot;$&quot;#,##0.0000_);\(&quot;$&quot;#,##0.0000\)"/>
    <numFmt numFmtId="216" formatCode="_(* #,##0_);_(* \(#,##0\);_(* &quot;---&quot;_);_(@_)"/>
    <numFmt numFmtId="217" formatCode="_(&quot;$&quot;* #,##0.000_);_(&quot;$&quot;* \(#,##0.000\);_(&quot;$&quot;* &quot;-&quot;???_);_(@_)"/>
    <numFmt numFmtId="218" formatCode="[$€-2]\ #,##0.00_);[Red]\([$€-2]\ #,##0.00\)"/>
    <numFmt numFmtId="219" formatCode="&quot;$&quot;#,##0;[Red]&quot;$&quot;#,##0"/>
    <numFmt numFmtId="220" formatCode="&quot;$&quot;#,##0.00000_);\(&quot;$&quot;#,##0.00000\)"/>
    <numFmt numFmtId="221" formatCode="&quot;$&quot;#,##0.0"/>
  </numFmts>
  <fonts count="103">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1"/>
    </font>
    <font>
      <u val="single"/>
      <sz val="7.2"/>
      <color indexed="12"/>
      <name val="Arial"/>
      <family val="2"/>
    </font>
    <font>
      <u val="single"/>
      <sz val="7.2"/>
      <color indexed="36"/>
      <name val="Arial"/>
      <family val="2"/>
    </font>
    <font>
      <b/>
      <sz val="14"/>
      <name val="TimesNewRomanPS"/>
      <family val="0"/>
    </font>
    <font>
      <sz val="13"/>
      <name val="TimesNewRomanPS"/>
      <family val="0"/>
    </font>
    <font>
      <sz val="10"/>
      <color indexed="8"/>
      <name val="Times New Roman"/>
      <family val="1"/>
    </font>
    <font>
      <sz val="10"/>
      <name val="Times New Roman"/>
      <family val="1"/>
    </font>
    <font>
      <b/>
      <sz val="14"/>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sz val="12"/>
      <color indexed="8"/>
      <name val="TMS"/>
      <family val="0"/>
    </font>
    <font>
      <sz val="10"/>
      <name val="TimesNewRomanPS"/>
      <family val="0"/>
    </font>
    <font>
      <sz val="10"/>
      <name val="Arial"/>
      <family val="2"/>
    </font>
    <font>
      <b/>
      <sz val="10"/>
      <name val="Times New Roman"/>
      <family val="1"/>
    </font>
    <font>
      <sz val="14"/>
      <name val="Times New Roman"/>
      <family val="1"/>
    </font>
    <font>
      <u val="single"/>
      <sz val="10"/>
      <name val="Times New Roman"/>
      <family val="1"/>
    </font>
    <font>
      <sz val="12"/>
      <color indexed="8"/>
      <name val="Times New Roman"/>
      <family val="1"/>
    </font>
    <font>
      <b/>
      <u val="single"/>
      <sz val="12"/>
      <color indexed="8"/>
      <name val="Times New Roman"/>
      <family val="1"/>
    </font>
    <font>
      <b/>
      <sz val="12"/>
      <color indexed="8"/>
      <name val="Times New Roman"/>
      <family val="1"/>
    </font>
    <font>
      <b/>
      <sz val="12"/>
      <name val="TimesNewRomanPS"/>
      <family val="0"/>
    </font>
    <font>
      <sz val="11"/>
      <name val="Times New Roman"/>
      <family val="1"/>
    </font>
    <font>
      <sz val="9"/>
      <name val="Times New Roman"/>
      <family val="1"/>
    </font>
    <font>
      <b/>
      <sz val="12"/>
      <name val="Arial"/>
      <family val="2"/>
    </font>
    <font>
      <b/>
      <sz val="18"/>
      <name val="Times New Roman"/>
      <family val="1"/>
    </font>
    <font>
      <sz val="18"/>
      <name val="Times New Roman"/>
      <family val="1"/>
    </font>
    <font>
      <u val="single"/>
      <sz val="9"/>
      <name val="Times New Roman"/>
      <family val="1"/>
    </font>
    <font>
      <b/>
      <sz val="9"/>
      <name val="Times New Roman"/>
      <family val="1"/>
    </font>
    <font>
      <i/>
      <sz val="12"/>
      <color indexed="8"/>
      <name val="Times New Roman"/>
      <family val="1"/>
    </font>
    <font>
      <b/>
      <sz val="14"/>
      <color indexed="8"/>
      <name val="Times New Roman"/>
      <family val="1"/>
    </font>
    <font>
      <sz val="14"/>
      <color indexed="8"/>
      <name val="Times New Roman"/>
      <family val="1"/>
    </font>
    <font>
      <b/>
      <u val="single"/>
      <sz val="12"/>
      <name val="Times New Roman"/>
      <family val="1"/>
    </font>
    <font>
      <b/>
      <sz val="16"/>
      <name val="TimesNewRomanPS"/>
      <family val="0"/>
    </font>
    <font>
      <sz val="8"/>
      <color indexed="9"/>
      <name val="Times New Roman"/>
      <family val="1"/>
    </font>
    <font>
      <sz val="8"/>
      <color indexed="9"/>
      <name val="Arial"/>
      <family val="2"/>
    </font>
    <font>
      <b/>
      <sz val="16"/>
      <name val="Times New Roman"/>
      <family val="1"/>
    </font>
    <font>
      <sz val="10"/>
      <color indexed="9"/>
      <name val="Arial"/>
      <family val="2"/>
    </font>
    <font>
      <sz val="14"/>
      <name val="Arial"/>
      <family val="2"/>
    </font>
    <font>
      <sz val="14"/>
      <color indexed="9"/>
      <name val="Arial"/>
      <family val="2"/>
    </font>
    <font>
      <sz val="10"/>
      <color indexed="8"/>
      <name val="TMS"/>
      <family val="0"/>
    </font>
    <font>
      <sz val="10"/>
      <color indexed="9"/>
      <name val="TMS"/>
      <family val="0"/>
    </font>
    <font>
      <sz val="12"/>
      <color indexed="9"/>
      <name val="Arial"/>
      <family val="2"/>
    </font>
    <font>
      <sz val="8"/>
      <color indexed="8"/>
      <name val="Arial"/>
      <family val="2"/>
    </font>
    <font>
      <sz val="8"/>
      <name val="Arial"/>
      <family val="2"/>
    </font>
    <font>
      <sz val="14"/>
      <color indexed="9"/>
      <name val="Times New Roman"/>
      <family val="1"/>
    </font>
    <font>
      <u val="single"/>
      <sz val="14"/>
      <name val="Times New Roman"/>
      <family val="1"/>
    </font>
    <font>
      <sz val="14"/>
      <name val="TimesNewRomanPS"/>
      <family val="0"/>
    </font>
    <font>
      <sz val="12"/>
      <color indexed="9"/>
      <name val="Times New Roman"/>
      <family val="1"/>
    </font>
    <font>
      <sz val="14"/>
      <color indexed="8"/>
      <name val="TMS"/>
      <family val="0"/>
    </font>
    <font>
      <sz val="9"/>
      <name val="Arial"/>
      <family val="2"/>
    </font>
    <font>
      <sz val="8"/>
      <name val="Times New Roman"/>
      <family val="1"/>
    </font>
    <font>
      <sz val="9"/>
      <color indexed="9"/>
      <name val="Times New Roman"/>
      <family val="1"/>
    </font>
    <font>
      <sz val="9"/>
      <color indexed="9"/>
      <name val="Arial"/>
      <family val="2"/>
    </font>
    <font>
      <sz val="8"/>
      <name val="TimesNewRomanPS"/>
      <family val="0"/>
    </font>
    <font>
      <b/>
      <u val="single"/>
      <sz val="1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NewRomanPS"/>
      <family val="0"/>
    </font>
    <font>
      <sz val="9"/>
      <color indexed="9"/>
      <name val="TimesNewRomanPS"/>
      <family val="0"/>
    </font>
    <font>
      <b/>
      <i/>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NewRomanPS"/>
      <family val="0"/>
    </font>
    <font>
      <sz val="9"/>
      <color theme="0"/>
      <name val="TimesNewRomanPS"/>
      <family val="0"/>
    </font>
    <font>
      <b/>
      <i/>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hair"/>
    </border>
    <border>
      <left style="medium"/>
      <right style="medium"/>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color indexed="8"/>
      </top>
      <bottom style="medium"/>
    </border>
    <border>
      <left style="thin"/>
      <right style="thin"/>
      <top style="thin"/>
      <bottom style="thin"/>
    </border>
    <border>
      <left style="medium"/>
      <right>
        <color indexed="63"/>
      </right>
      <top style="medium"/>
      <bottom style="medium"/>
    </border>
    <border>
      <left style="thin"/>
      <right>
        <color indexed="63"/>
      </right>
      <top style="thin"/>
      <bottom style="medium"/>
    </border>
    <border>
      <left style="thin">
        <color indexed="8"/>
      </left>
      <right style="thin">
        <color indexed="8"/>
      </right>
      <top style="thin"/>
      <bottom>
        <color indexed="63"/>
      </bottom>
    </border>
    <border>
      <left>
        <color indexed="63"/>
      </left>
      <right style="thin"/>
      <top style="thin">
        <color indexed="8"/>
      </top>
      <bottom>
        <color indexed="63"/>
      </bottom>
    </border>
    <border>
      <left style="thin"/>
      <right style="thin"/>
      <top style="thin">
        <color indexed="8"/>
      </top>
      <bottom style="mediu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color indexed="63"/>
      </left>
      <right style="thin"/>
      <top style="medium"/>
      <bottom style="hair"/>
    </border>
    <border>
      <left style="thin"/>
      <right>
        <color indexed="63"/>
      </right>
      <top style="medium"/>
      <bottom style="hair"/>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style="hair"/>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color indexed="63"/>
      </right>
      <top>
        <color indexed="63"/>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style="medium"/>
      <right style="thin"/>
      <top style="medium"/>
      <bottom style="hair"/>
    </border>
    <border>
      <left style="medium">
        <color indexed="8"/>
      </left>
      <right style="thin">
        <color indexed="8"/>
      </right>
      <top style="medium">
        <color indexed="8"/>
      </top>
      <bottom style="medium">
        <color indexed="8"/>
      </bottom>
    </border>
    <border>
      <left style="medium">
        <color indexed="8"/>
      </left>
      <right>
        <color indexed="63"/>
      </right>
      <top>
        <color indexed="63"/>
      </top>
      <bottom style="hair">
        <color indexed="8"/>
      </bottom>
    </border>
    <border>
      <left style="medium">
        <color indexed="8"/>
      </left>
      <right style="thin">
        <color indexed="8"/>
      </right>
      <top style="thin"/>
      <bottom>
        <color indexed="63"/>
      </bottom>
    </border>
    <border>
      <left style="medium">
        <color indexed="8"/>
      </left>
      <right style="thin">
        <color indexed="8"/>
      </right>
      <top>
        <color indexed="63"/>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color indexed="63"/>
      </bottom>
    </border>
    <border>
      <left>
        <color indexed="63"/>
      </left>
      <right style="medium"/>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hair">
        <color indexed="8"/>
      </top>
      <bottom style="medium"/>
    </border>
    <border>
      <left>
        <color indexed="63"/>
      </left>
      <right style="thin">
        <color indexed="8"/>
      </right>
      <top style="hair">
        <color indexed="8"/>
      </top>
      <bottom style="medium"/>
    </border>
    <border>
      <left style="thin"/>
      <right>
        <color indexed="63"/>
      </right>
      <top style="hair">
        <color indexed="8"/>
      </top>
      <bottom style="medium"/>
    </border>
    <border>
      <left>
        <color indexed="63"/>
      </left>
      <right style="medium"/>
      <top style="hair">
        <color indexed="8"/>
      </top>
      <bottom style="medium"/>
    </border>
    <border>
      <left style="thin"/>
      <right style="thin"/>
      <top style="hair"/>
      <bottom style="hair"/>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hair"/>
      <bottom style="medium"/>
    </border>
    <border>
      <left>
        <color indexed="63"/>
      </left>
      <right style="thin">
        <color indexed="8"/>
      </right>
      <top style="hair">
        <color indexed="8"/>
      </top>
      <bottom style="medium">
        <color indexed="8"/>
      </bottom>
    </border>
    <border>
      <left>
        <color indexed="63"/>
      </left>
      <right style="medium"/>
      <top style="hair">
        <color indexed="8"/>
      </top>
      <bottom style="medium">
        <color indexed="8"/>
      </bottom>
    </border>
    <border>
      <left>
        <color indexed="63"/>
      </left>
      <right style="thin"/>
      <top style="thin"/>
      <bottom style="thin"/>
    </border>
    <border>
      <left>
        <color indexed="63"/>
      </left>
      <right>
        <color indexed="63"/>
      </right>
      <top>
        <color indexed="63"/>
      </top>
      <bottom style="thick"/>
    </border>
    <border>
      <left>
        <color indexed="63"/>
      </left>
      <right style="thin"/>
      <top>
        <color indexed="63"/>
      </top>
      <bottom style="thick"/>
    </border>
    <border>
      <left>
        <color indexed="63"/>
      </left>
      <right style="thin"/>
      <top style="hair"/>
      <bottom>
        <color indexed="63"/>
      </bottom>
    </border>
    <border>
      <left>
        <color indexed="63"/>
      </left>
      <right>
        <color indexed="63"/>
      </right>
      <top style="medium"/>
      <bottom style="hair"/>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style="thick"/>
    </border>
    <border>
      <left style="thin"/>
      <right>
        <color indexed="63"/>
      </right>
      <top style="thin"/>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medium"/>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bottom style="medium"/>
    </border>
    <border>
      <left>
        <color indexed="63"/>
      </left>
      <right style="thin"/>
      <top style="hair"/>
      <bottom style="thin"/>
    </border>
    <border>
      <left style="thin">
        <color indexed="8"/>
      </left>
      <right>
        <color indexed="63"/>
      </right>
      <top style="hair">
        <color indexed="8"/>
      </top>
      <bottom style="medium">
        <color indexed="8"/>
      </bottom>
    </border>
    <border>
      <left style="thin"/>
      <right>
        <color indexed="63"/>
      </right>
      <top style="hair">
        <color indexed="8"/>
      </top>
      <bottom style="medium">
        <color indexed="8"/>
      </bottom>
    </border>
    <border>
      <left style="thin"/>
      <right>
        <color indexed="63"/>
      </right>
      <top style="hair"/>
      <bottom style="thin"/>
    </border>
    <border>
      <left>
        <color indexed="63"/>
      </left>
      <right style="thin"/>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hair"/>
    </border>
    <border>
      <left>
        <color indexed="63"/>
      </left>
      <right style="thin"/>
      <top style="thin"/>
      <bottom style="hair"/>
    </border>
    <border>
      <left style="thin"/>
      <right style="thin"/>
      <top style="medium"/>
      <bottom style="hair"/>
    </border>
    <border>
      <left style="thin"/>
      <right style="thin"/>
      <top style="hair"/>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8" fillId="0" borderId="0" applyNumberFormat="0" applyFill="0" applyBorder="0" applyAlignment="0" applyProtection="0"/>
    <xf numFmtId="0" fontId="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7"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96" fillId="27" borderId="8"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107">
    <xf numFmtId="0" fontId="0" fillId="0" borderId="0" xfId="0" applyAlignment="1">
      <alignment/>
    </xf>
    <xf numFmtId="177" fontId="5"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Border="1" applyAlignment="1">
      <alignment/>
    </xf>
    <xf numFmtId="177" fontId="6" fillId="0" borderId="0" xfId="0" applyNumberFormat="1" applyFont="1" applyAlignment="1">
      <alignment/>
    </xf>
    <xf numFmtId="177" fontId="9" fillId="0" borderId="0" xfId="0" applyNumberFormat="1" applyFont="1" applyAlignment="1">
      <alignment horizontal="centerContinuous"/>
    </xf>
    <xf numFmtId="177" fontId="5" fillId="0" borderId="0" xfId="0" applyNumberFormat="1" applyFont="1" applyAlignment="1">
      <alignment horizontal="centerContinuous"/>
    </xf>
    <xf numFmtId="177" fontId="0" fillId="0" borderId="0" xfId="0" applyNumberFormat="1" applyAlignment="1">
      <alignment/>
    </xf>
    <xf numFmtId="177" fontId="0" fillId="0" borderId="0" xfId="0" applyNumberFormat="1" applyBorder="1" applyAlignment="1">
      <alignment/>
    </xf>
    <xf numFmtId="177" fontId="6" fillId="0" borderId="0" xfId="0" applyNumberFormat="1" applyFont="1" applyAlignment="1">
      <alignment/>
    </xf>
    <xf numFmtId="177" fontId="18" fillId="33" borderId="0" xfId="0" applyNumberFormat="1" applyFont="1" applyFill="1" applyAlignment="1">
      <alignment/>
    </xf>
    <xf numFmtId="0" fontId="20" fillId="0" borderId="0" xfId="76" applyAlignment="1">
      <alignment horizontal="centerContinuous"/>
      <protection/>
    </xf>
    <xf numFmtId="0" fontId="20" fillId="0" borderId="0" xfId="76">
      <alignment/>
      <protection/>
    </xf>
    <xf numFmtId="0" fontId="1" fillId="0" borderId="0" xfId="76" applyFont="1" applyAlignment="1">
      <alignment horizontal="left"/>
      <protection/>
    </xf>
    <xf numFmtId="0" fontId="17" fillId="0" borderId="0" xfId="76" applyFont="1">
      <alignment/>
      <protection/>
    </xf>
    <xf numFmtId="0" fontId="12" fillId="0" borderId="0" xfId="76" applyFont="1">
      <alignment/>
      <protection/>
    </xf>
    <xf numFmtId="0" fontId="12" fillId="0" borderId="10" xfId="76" applyFont="1" applyBorder="1">
      <alignment/>
      <protection/>
    </xf>
    <xf numFmtId="0" fontId="12" fillId="0" borderId="11" xfId="76" applyFont="1" applyBorder="1">
      <alignment/>
      <protection/>
    </xf>
    <xf numFmtId="0" fontId="12" fillId="0" borderId="12" xfId="76" applyFont="1" applyBorder="1">
      <alignment/>
      <protection/>
    </xf>
    <xf numFmtId="183" fontId="12" fillId="0" borderId="11" xfId="42" applyNumberFormat="1" applyFont="1" applyBorder="1" applyAlignment="1">
      <alignment/>
    </xf>
    <xf numFmtId="183" fontId="12" fillId="0" borderId="12" xfId="42" applyNumberFormat="1" applyFont="1" applyBorder="1" applyAlignment="1">
      <alignment/>
    </xf>
    <xf numFmtId="183" fontId="12" fillId="0" borderId="0" xfId="42" applyNumberFormat="1" applyFont="1" applyAlignment="1">
      <alignment/>
    </xf>
    <xf numFmtId="177" fontId="19" fillId="0" borderId="0" xfId="0" applyNumberFormat="1" applyFont="1" applyAlignment="1">
      <alignment horizontal="centerContinuous"/>
    </xf>
    <xf numFmtId="177" fontId="24" fillId="33" borderId="0" xfId="0" applyNumberFormat="1" applyFont="1" applyFill="1" applyAlignment="1">
      <alignment/>
    </xf>
    <xf numFmtId="177" fontId="24" fillId="33" borderId="0" xfId="0" applyNumberFormat="1" applyFont="1" applyFill="1" applyBorder="1" applyAlignment="1">
      <alignment/>
    </xf>
    <xf numFmtId="177" fontId="24" fillId="33" borderId="13" xfId="0" applyNumberFormat="1" applyFont="1" applyFill="1" applyBorder="1" applyAlignment="1">
      <alignment/>
    </xf>
    <xf numFmtId="3" fontId="12" fillId="0" borderId="0" xfId="0" applyNumberFormat="1" applyFont="1" applyAlignment="1">
      <alignment horizontal="centerContinuous"/>
    </xf>
    <xf numFmtId="3" fontId="6" fillId="0" borderId="11" xfId="0" applyNumberFormat="1" applyFont="1" applyBorder="1" applyAlignment="1">
      <alignment/>
    </xf>
    <xf numFmtId="3" fontId="6" fillId="0" borderId="14" xfId="0" applyNumberFormat="1" applyFont="1" applyBorder="1" applyAlignment="1">
      <alignment/>
    </xf>
    <xf numFmtId="3" fontId="6" fillId="0" borderId="15" xfId="0" applyNumberFormat="1" applyFont="1" applyBorder="1" applyAlignment="1">
      <alignment/>
    </xf>
    <xf numFmtId="3" fontId="6" fillId="0" borderId="15" xfId="0" applyNumberFormat="1" applyFont="1" applyBorder="1" applyAlignment="1">
      <alignment horizontal="fill"/>
    </xf>
    <xf numFmtId="177" fontId="6" fillId="0" borderId="15" xfId="0" applyNumberFormat="1" applyFont="1" applyBorder="1" applyAlignment="1">
      <alignment horizontal="fill"/>
    </xf>
    <xf numFmtId="3" fontId="6" fillId="0" borderId="16" xfId="0" applyNumberFormat="1" applyFont="1" applyBorder="1" applyAlignment="1">
      <alignment/>
    </xf>
    <xf numFmtId="177" fontId="17" fillId="0" borderId="17" xfId="0" applyNumberFormat="1" applyFont="1" applyBorder="1" applyAlignment="1">
      <alignment horizontal="center"/>
    </xf>
    <xf numFmtId="177" fontId="17" fillId="0" borderId="18" xfId="0" applyNumberFormat="1" applyFont="1" applyBorder="1" applyAlignment="1">
      <alignment horizontal="center"/>
    </xf>
    <xf numFmtId="177" fontId="6" fillId="0" borderId="10" xfId="0" applyNumberFormat="1" applyFont="1" applyBorder="1" applyAlignment="1">
      <alignment/>
    </xf>
    <xf numFmtId="177" fontId="6" fillId="0" borderId="19" xfId="0" applyNumberFormat="1" applyFont="1" applyBorder="1" applyAlignment="1">
      <alignment/>
    </xf>
    <xf numFmtId="177" fontId="17" fillId="0" borderId="17" xfId="0" applyNumberFormat="1" applyFont="1" applyBorder="1" applyAlignment="1">
      <alignment/>
    </xf>
    <xf numFmtId="3" fontId="17" fillId="0" borderId="13" xfId="0" applyNumberFormat="1" applyFont="1" applyBorder="1" applyAlignment="1">
      <alignment/>
    </xf>
    <xf numFmtId="3" fontId="17" fillId="0" borderId="13" xfId="0" applyNumberFormat="1" applyFont="1" applyBorder="1" applyAlignment="1">
      <alignment horizontal="fill"/>
    </xf>
    <xf numFmtId="177" fontId="17" fillId="0" borderId="13" xfId="0" applyNumberFormat="1" applyFont="1" applyBorder="1" applyAlignment="1">
      <alignment horizontal="fill"/>
    </xf>
    <xf numFmtId="177" fontId="24" fillId="33" borderId="20" xfId="0" applyNumberFormat="1" applyFont="1" applyFill="1" applyBorder="1" applyAlignment="1">
      <alignment/>
    </xf>
    <xf numFmtId="177" fontId="26" fillId="33" borderId="16" xfId="0" applyNumberFormat="1" applyFont="1" applyFill="1" applyBorder="1" applyAlignment="1">
      <alignment/>
    </xf>
    <xf numFmtId="177" fontId="26" fillId="33" borderId="16" xfId="0" applyNumberFormat="1" applyFont="1" applyFill="1" applyBorder="1" applyAlignment="1">
      <alignment horizontal="right"/>
    </xf>
    <xf numFmtId="177" fontId="26" fillId="33" borderId="21" xfId="0" applyNumberFormat="1" applyFont="1" applyFill="1" applyBorder="1" applyAlignment="1">
      <alignment horizontal="centerContinuous"/>
    </xf>
    <xf numFmtId="177" fontId="26" fillId="33" borderId="22" xfId="0" applyNumberFormat="1" applyFont="1" applyFill="1" applyBorder="1" applyAlignment="1">
      <alignment horizontal="right"/>
    </xf>
    <xf numFmtId="177" fontId="26" fillId="33" borderId="23" xfId="0" applyNumberFormat="1" applyFont="1" applyFill="1" applyBorder="1" applyAlignment="1">
      <alignment horizontal="right"/>
    </xf>
    <xf numFmtId="177" fontId="24" fillId="33" borderId="11" xfId="0" applyNumberFormat="1" applyFont="1" applyFill="1" applyBorder="1" applyAlignment="1">
      <alignment horizontal="left"/>
    </xf>
    <xf numFmtId="177" fontId="24" fillId="33" borderId="14" xfId="0" applyNumberFormat="1" applyFont="1" applyFill="1" applyBorder="1" applyAlignment="1">
      <alignment horizontal="left"/>
    </xf>
    <xf numFmtId="177" fontId="24" fillId="33" borderId="15" xfId="0" applyNumberFormat="1" applyFont="1" applyFill="1" applyBorder="1" applyAlignment="1">
      <alignment/>
    </xf>
    <xf numFmtId="177" fontId="24" fillId="33" borderId="14" xfId="0" applyNumberFormat="1" applyFont="1" applyFill="1" applyBorder="1" applyAlignment="1">
      <alignment/>
    </xf>
    <xf numFmtId="177" fontId="24" fillId="33" borderId="24" xfId="0" applyNumberFormat="1" applyFont="1" applyFill="1" applyBorder="1" applyAlignment="1">
      <alignment/>
    </xf>
    <xf numFmtId="0" fontId="21" fillId="0" borderId="25" xfId="76" applyFont="1" applyBorder="1" applyAlignment="1">
      <alignment horizontal="left"/>
      <protection/>
    </xf>
    <xf numFmtId="0" fontId="0" fillId="0" borderId="26" xfId="0" applyFill="1" applyBorder="1" applyAlignment="1">
      <alignment/>
    </xf>
    <xf numFmtId="177" fontId="26" fillId="33" borderId="27" xfId="0" applyNumberFormat="1" applyFont="1" applyFill="1" applyBorder="1" applyAlignment="1">
      <alignment/>
    </xf>
    <xf numFmtId="0" fontId="12" fillId="0" borderId="0" xfId="76" applyFont="1" applyFill="1">
      <alignment/>
      <protection/>
    </xf>
    <xf numFmtId="0" fontId="20" fillId="0" borderId="0" xfId="76" applyFill="1">
      <alignment/>
      <protection/>
    </xf>
    <xf numFmtId="0" fontId="21" fillId="0" borderId="21" xfId="76" applyFont="1" applyFill="1" applyBorder="1" applyAlignment="1">
      <alignment horizontal="centerContinuous"/>
      <protection/>
    </xf>
    <xf numFmtId="0" fontId="12" fillId="0" borderId="28" xfId="76" applyFont="1" applyFill="1" applyBorder="1" applyAlignment="1">
      <alignment horizontal="centerContinuous"/>
      <protection/>
    </xf>
    <xf numFmtId="0" fontId="21" fillId="0" borderId="28" xfId="76" applyFont="1" applyFill="1" applyBorder="1" applyAlignment="1">
      <alignment horizontal="centerContinuous"/>
      <protection/>
    </xf>
    <xf numFmtId="0" fontId="12" fillId="0" borderId="11" xfId="76" applyFont="1" applyFill="1" applyBorder="1" applyAlignment="1">
      <alignment horizontal="center"/>
      <protection/>
    </xf>
    <xf numFmtId="0" fontId="12" fillId="0" borderId="12" xfId="76" applyFont="1" applyFill="1" applyBorder="1" applyAlignment="1">
      <alignment horizontal="center"/>
      <protection/>
    </xf>
    <xf numFmtId="0" fontId="23" fillId="0" borderId="21" xfId="76" applyFont="1" applyFill="1" applyBorder="1" applyAlignment="1">
      <alignment horizontal="center"/>
      <protection/>
    </xf>
    <xf numFmtId="0" fontId="23" fillId="0" borderId="28" xfId="76" applyFont="1" applyFill="1" applyBorder="1" applyAlignment="1">
      <alignment horizontal="center"/>
      <protection/>
    </xf>
    <xf numFmtId="3" fontId="29" fillId="0" borderId="29" xfId="0" applyNumberFormat="1" applyFont="1" applyBorder="1" applyAlignment="1">
      <alignment/>
    </xf>
    <xf numFmtId="3" fontId="29" fillId="0" borderId="20" xfId="0" applyNumberFormat="1" applyFont="1" applyBorder="1" applyAlignment="1">
      <alignment/>
    </xf>
    <xf numFmtId="3" fontId="29" fillId="0" borderId="11" xfId="0" applyNumberFormat="1" applyFont="1" applyBorder="1" applyAlignment="1">
      <alignment/>
    </xf>
    <xf numFmtId="3" fontId="33" fillId="0" borderId="0" xfId="0" applyNumberFormat="1" applyFont="1" applyAlignment="1">
      <alignment horizontal="centerContinuous"/>
    </xf>
    <xf numFmtId="3" fontId="29" fillId="0" borderId="0" xfId="0" applyNumberFormat="1" applyFont="1" applyAlignment="1">
      <alignment horizontal="centerContinuous"/>
    </xf>
    <xf numFmtId="3" fontId="29" fillId="0" borderId="0" xfId="0" applyNumberFormat="1" applyFont="1" applyAlignment="1">
      <alignment/>
    </xf>
    <xf numFmtId="177" fontId="29" fillId="0" borderId="13" xfId="0" applyNumberFormat="1" applyFont="1" applyBorder="1" applyAlignment="1">
      <alignment/>
    </xf>
    <xf numFmtId="3" fontId="29" fillId="0" borderId="16" xfId="0" applyNumberFormat="1" applyFont="1" applyBorder="1" applyAlignment="1">
      <alignment/>
    </xf>
    <xf numFmtId="177" fontId="34" fillId="0" borderId="13" xfId="0" applyNumberFormat="1" applyFont="1" applyBorder="1" applyAlignment="1">
      <alignment/>
    </xf>
    <xf numFmtId="1" fontId="26" fillId="33" borderId="29" xfId="0" applyNumberFormat="1" applyFont="1" applyFill="1" applyBorder="1" applyAlignment="1">
      <alignment horizontal="centerContinuous"/>
    </xf>
    <xf numFmtId="177" fontId="26" fillId="33" borderId="30" xfId="0" applyNumberFormat="1" applyFont="1" applyFill="1" applyBorder="1" applyAlignment="1">
      <alignment/>
    </xf>
    <xf numFmtId="1" fontId="26" fillId="33" borderId="20" xfId="0" applyNumberFormat="1" applyFont="1" applyFill="1" applyBorder="1" applyAlignment="1">
      <alignment horizontal="centerContinuous"/>
    </xf>
    <xf numFmtId="0" fontId="26" fillId="33" borderId="13" xfId="0" applyNumberFormat="1" applyFont="1" applyFill="1" applyBorder="1" applyAlignment="1">
      <alignment horizontal="centerContinuous"/>
    </xf>
    <xf numFmtId="177" fontId="0" fillId="0" borderId="0" xfId="0" applyNumberFormat="1" applyFont="1" applyAlignment="1">
      <alignment/>
    </xf>
    <xf numFmtId="177" fontId="0" fillId="0" borderId="0" xfId="0" applyNumberFormat="1" applyFont="1" applyAlignment="1">
      <alignment horizontal="centerContinuous"/>
    </xf>
    <xf numFmtId="177" fontId="26" fillId="33" borderId="11" xfId="0" applyNumberFormat="1" applyFont="1" applyFill="1" applyBorder="1" applyAlignment="1">
      <alignment horizontal="center"/>
    </xf>
    <xf numFmtId="177" fontId="24" fillId="33" borderId="19" xfId="0" applyNumberFormat="1" applyFont="1" applyFill="1" applyBorder="1" applyAlignment="1">
      <alignment/>
    </xf>
    <xf numFmtId="177" fontId="6" fillId="0" borderId="14" xfId="0" applyNumberFormat="1" applyFont="1" applyBorder="1" applyAlignment="1">
      <alignment/>
    </xf>
    <xf numFmtId="177" fontId="26" fillId="33" borderId="31" xfId="0" applyNumberFormat="1" applyFont="1" applyFill="1" applyBorder="1" applyAlignment="1">
      <alignment/>
    </xf>
    <xf numFmtId="177" fontId="6" fillId="0" borderId="24" xfId="0" applyNumberFormat="1" applyFont="1" applyBorder="1" applyAlignment="1">
      <alignment/>
    </xf>
    <xf numFmtId="177" fontId="26" fillId="33" borderId="27" xfId="0" applyNumberFormat="1" applyFont="1" applyFill="1" applyBorder="1" applyAlignment="1">
      <alignment horizontal="center"/>
    </xf>
    <xf numFmtId="177" fontId="17" fillId="0" borderId="32" xfId="0" applyNumberFormat="1" applyFont="1" applyBorder="1" applyAlignment="1">
      <alignment/>
    </xf>
    <xf numFmtId="177" fontId="0" fillId="0" borderId="0" xfId="0" applyNumberFormat="1" applyFont="1" applyBorder="1" applyAlignment="1">
      <alignment/>
    </xf>
    <xf numFmtId="165" fontId="12" fillId="0" borderId="12" xfId="42" applyNumberFormat="1" applyFont="1" applyBorder="1" applyAlignment="1">
      <alignment horizontal="right"/>
    </xf>
    <xf numFmtId="1" fontId="12" fillId="0" borderId="11" xfId="42" applyNumberFormat="1" applyFont="1" applyBorder="1" applyAlignment="1">
      <alignment horizontal="right"/>
    </xf>
    <xf numFmtId="1" fontId="21" fillId="0" borderId="33" xfId="76" applyNumberFormat="1" applyFont="1" applyBorder="1" applyAlignment="1">
      <alignment horizontal="right"/>
      <protection/>
    </xf>
    <xf numFmtId="177" fontId="26" fillId="33" borderId="34" xfId="0" applyNumberFormat="1" applyFont="1" applyFill="1" applyBorder="1" applyAlignment="1">
      <alignment horizontal="center"/>
    </xf>
    <xf numFmtId="177" fontId="26" fillId="33" borderId="35" xfId="0" applyNumberFormat="1" applyFont="1" applyFill="1" applyBorder="1" applyAlignment="1">
      <alignment horizontal="center"/>
    </xf>
    <xf numFmtId="177" fontId="26" fillId="33" borderId="0" xfId="0" applyNumberFormat="1" applyFont="1" applyFill="1" applyBorder="1" applyAlignment="1">
      <alignment horizontal="centerContinuous"/>
    </xf>
    <xf numFmtId="1" fontId="26" fillId="33" borderId="36" xfId="0" applyNumberFormat="1" applyFont="1" applyFill="1" applyBorder="1" applyAlignment="1">
      <alignment horizontal="center"/>
    </xf>
    <xf numFmtId="177" fontId="26" fillId="33" borderId="0" xfId="0" applyNumberFormat="1" applyFont="1" applyFill="1" applyBorder="1" applyAlignment="1">
      <alignment/>
    </xf>
    <xf numFmtId="177" fontId="18" fillId="33" borderId="0" xfId="0" applyNumberFormat="1" applyFont="1" applyFill="1" applyBorder="1" applyAlignment="1">
      <alignment/>
    </xf>
    <xf numFmtId="1" fontId="0" fillId="0" borderId="0" xfId="0" applyNumberFormat="1" applyFont="1" applyBorder="1" applyAlignment="1">
      <alignment horizontal="center"/>
    </xf>
    <xf numFmtId="1" fontId="24" fillId="33" borderId="19" xfId="0" applyNumberFormat="1" applyFont="1" applyFill="1" applyBorder="1" applyAlignment="1">
      <alignment horizontal="right"/>
    </xf>
    <xf numFmtId="1" fontId="26" fillId="33" borderId="37" xfId="0" applyNumberFormat="1" applyFont="1" applyFill="1" applyBorder="1" applyAlignment="1">
      <alignment horizontal="right"/>
    </xf>
    <xf numFmtId="1" fontId="17" fillId="0" borderId="32" xfId="0" applyNumberFormat="1" applyFont="1" applyBorder="1" applyAlignment="1">
      <alignment horizontal="right"/>
    </xf>
    <xf numFmtId="165" fontId="17" fillId="0" borderId="28" xfId="0" applyNumberFormat="1" applyFont="1" applyBorder="1" applyAlignment="1">
      <alignment/>
    </xf>
    <xf numFmtId="3" fontId="13" fillId="0" borderId="0" xfId="0" applyNumberFormat="1" applyFont="1" applyAlignment="1">
      <alignment/>
    </xf>
    <xf numFmtId="177" fontId="22" fillId="0" borderId="0" xfId="0" applyNumberFormat="1" applyFont="1" applyAlignment="1">
      <alignment/>
    </xf>
    <xf numFmtId="177" fontId="26" fillId="33" borderId="18" xfId="0" applyNumberFormat="1" applyFont="1" applyFill="1" applyBorder="1" applyAlignment="1">
      <alignment/>
    </xf>
    <xf numFmtId="177" fontId="24" fillId="33" borderId="10" xfId="0" applyNumberFormat="1" applyFont="1" applyFill="1" applyBorder="1" applyAlignment="1">
      <alignment horizontal="left"/>
    </xf>
    <xf numFmtId="177" fontId="26" fillId="33" borderId="32" xfId="0" applyNumberFormat="1" applyFont="1" applyFill="1" applyBorder="1" applyAlignment="1">
      <alignment horizontal="left"/>
    </xf>
    <xf numFmtId="177" fontId="26" fillId="33" borderId="19" xfId="0" applyNumberFormat="1" applyFont="1" applyFill="1" applyBorder="1" applyAlignment="1">
      <alignment horizontal="left"/>
    </xf>
    <xf numFmtId="177" fontId="26" fillId="33" borderId="38" xfId="0" applyNumberFormat="1" applyFont="1" applyFill="1" applyBorder="1" applyAlignment="1">
      <alignment horizontal="left"/>
    </xf>
    <xf numFmtId="177" fontId="6" fillId="0" borderId="12" xfId="0" applyNumberFormat="1" applyFont="1" applyBorder="1" applyAlignment="1">
      <alignment/>
    </xf>
    <xf numFmtId="177" fontId="36" fillId="33" borderId="0" xfId="0" applyNumberFormat="1" applyFont="1" applyFill="1" applyBorder="1" applyAlignment="1">
      <alignment/>
    </xf>
    <xf numFmtId="177" fontId="36" fillId="33" borderId="0" xfId="0" applyNumberFormat="1" applyFont="1" applyFill="1" applyBorder="1" applyAlignment="1">
      <alignment horizontal="centerContinuous"/>
    </xf>
    <xf numFmtId="177" fontId="24" fillId="33" borderId="0" xfId="0" applyNumberFormat="1" applyFont="1" applyFill="1" applyBorder="1" applyAlignment="1">
      <alignment horizontal="centerContinuous"/>
    </xf>
    <xf numFmtId="177" fontId="24" fillId="33" borderId="20" xfId="0" applyNumberFormat="1" applyFont="1" applyFill="1" applyBorder="1" applyAlignment="1">
      <alignment horizontal="left"/>
    </xf>
    <xf numFmtId="165" fontId="17" fillId="0" borderId="38" xfId="0" applyNumberFormat="1" applyFont="1" applyBorder="1" applyAlignment="1">
      <alignment/>
    </xf>
    <xf numFmtId="177" fontId="17" fillId="0" borderId="18" xfId="0" applyNumberFormat="1" applyFont="1" applyBorder="1" applyAlignment="1">
      <alignment horizontal="right"/>
    </xf>
    <xf numFmtId="3" fontId="17" fillId="0" borderId="21" xfId="0" applyNumberFormat="1" applyFont="1" applyBorder="1" applyAlignment="1">
      <alignment/>
    </xf>
    <xf numFmtId="177" fontId="6" fillId="0" borderId="24" xfId="0" applyNumberFormat="1" applyFont="1" applyBorder="1" applyAlignment="1">
      <alignment/>
    </xf>
    <xf numFmtId="177" fontId="29" fillId="0" borderId="29" xfId="0" applyNumberFormat="1" applyFont="1" applyBorder="1" applyAlignment="1">
      <alignment horizontal="centerContinuous"/>
    </xf>
    <xf numFmtId="177" fontId="29" fillId="0" borderId="20" xfId="0" applyNumberFormat="1" applyFont="1" applyBorder="1" applyAlignment="1">
      <alignment horizontal="centerContinuous"/>
    </xf>
    <xf numFmtId="177" fontId="29" fillId="0" borderId="20" xfId="0" applyNumberFormat="1" applyFont="1" applyBorder="1" applyAlignment="1">
      <alignment/>
    </xf>
    <xf numFmtId="1" fontId="29" fillId="0" borderId="29" xfId="0" applyNumberFormat="1" applyFont="1" applyBorder="1" applyAlignment="1">
      <alignment horizontal="centerContinuous"/>
    </xf>
    <xf numFmtId="1" fontId="29" fillId="0" borderId="20" xfId="0" applyNumberFormat="1" applyFont="1" applyBorder="1" applyAlignment="1">
      <alignment horizontal="centerContinuous"/>
    </xf>
    <xf numFmtId="177" fontId="29" fillId="0" borderId="21" xfId="0" applyNumberFormat="1" applyFont="1" applyBorder="1" applyAlignment="1">
      <alignment horizontal="centerContinuous"/>
    </xf>
    <xf numFmtId="177" fontId="29" fillId="0" borderId="13" xfId="0" applyNumberFormat="1" applyFont="1" applyBorder="1" applyAlignment="1">
      <alignment horizontal="centerContinuous"/>
    </xf>
    <xf numFmtId="177" fontId="33" fillId="0" borderId="13" xfId="0" applyNumberFormat="1" applyFont="1" applyBorder="1" applyAlignment="1">
      <alignment horizontal="centerContinuous"/>
    </xf>
    <xf numFmtId="3" fontId="34" fillId="0" borderId="22" xfId="0" applyNumberFormat="1" applyFont="1" applyBorder="1" applyAlignment="1">
      <alignment/>
    </xf>
    <xf numFmtId="177" fontId="29" fillId="0" borderId="22" xfId="0" applyNumberFormat="1" applyFont="1" applyBorder="1" applyAlignment="1">
      <alignment horizontal="right"/>
    </xf>
    <xf numFmtId="177" fontId="29" fillId="0" borderId="16" xfId="0" applyNumberFormat="1" applyFont="1" applyBorder="1" applyAlignment="1">
      <alignment horizontal="center"/>
    </xf>
    <xf numFmtId="177" fontId="29" fillId="0" borderId="16" xfId="0" applyNumberFormat="1" applyFont="1" applyBorder="1" applyAlignment="1">
      <alignment horizontal="right"/>
    </xf>
    <xf numFmtId="177" fontId="29" fillId="0" borderId="16" xfId="0" applyNumberFormat="1" applyFont="1" applyBorder="1" applyAlignment="1">
      <alignment/>
    </xf>
    <xf numFmtId="177" fontId="29" fillId="0" borderId="14" xfId="0" applyNumberFormat="1" applyFont="1" applyBorder="1" applyAlignment="1">
      <alignment/>
    </xf>
    <xf numFmtId="177" fontId="29" fillId="0" borderId="15" xfId="0" applyNumberFormat="1" applyFont="1" applyBorder="1" applyAlignment="1">
      <alignment/>
    </xf>
    <xf numFmtId="165" fontId="29" fillId="0" borderId="15" xfId="0" applyNumberFormat="1" applyFont="1" applyBorder="1" applyAlignment="1">
      <alignment/>
    </xf>
    <xf numFmtId="177" fontId="34" fillId="0" borderId="21" xfId="0" applyNumberFormat="1" applyFont="1" applyBorder="1" applyAlignment="1">
      <alignment/>
    </xf>
    <xf numFmtId="0" fontId="21" fillId="0" borderId="0" xfId="76" applyFont="1">
      <alignment/>
      <protection/>
    </xf>
    <xf numFmtId="0" fontId="21" fillId="0" borderId="39" xfId="76" applyFont="1" applyFill="1" applyBorder="1" applyAlignment="1">
      <alignment horizontal="centerContinuous"/>
      <protection/>
    </xf>
    <xf numFmtId="0" fontId="21" fillId="0" borderId="40" xfId="76" applyFont="1" applyFill="1" applyBorder="1" applyAlignment="1">
      <alignment horizontal="centerContinuous"/>
      <protection/>
    </xf>
    <xf numFmtId="1" fontId="21" fillId="0" borderId="39" xfId="76" applyNumberFormat="1" applyFont="1" applyFill="1" applyBorder="1" applyAlignment="1">
      <alignment horizontal="centerContinuous"/>
      <protection/>
    </xf>
    <xf numFmtId="183" fontId="12" fillId="0" borderId="10" xfId="42" applyNumberFormat="1" applyFont="1" applyBorder="1" applyAlignment="1">
      <alignment/>
    </xf>
    <xf numFmtId="0" fontId="12" fillId="0" borderId="29" xfId="76" applyFont="1" applyBorder="1">
      <alignment/>
      <protection/>
    </xf>
    <xf numFmtId="0" fontId="21" fillId="0" borderId="11" xfId="76" applyFont="1" applyBorder="1" applyAlignment="1">
      <alignment wrapText="1"/>
      <protection/>
    </xf>
    <xf numFmtId="0" fontId="12" fillId="0" borderId="11" xfId="76" applyFont="1" applyBorder="1" applyAlignment="1">
      <alignment horizontal="right"/>
      <protection/>
    </xf>
    <xf numFmtId="0" fontId="12" fillId="0" borderId="22" xfId="76" applyFont="1" applyBorder="1" applyAlignment="1">
      <alignment horizontal="right"/>
      <protection/>
    </xf>
    <xf numFmtId="0" fontId="21" fillId="0" borderId="33" xfId="76" applyFont="1" applyBorder="1" applyAlignment="1">
      <alignment horizontal="left"/>
      <protection/>
    </xf>
    <xf numFmtId="0" fontId="21" fillId="0" borderId="41" xfId="76" applyFont="1" applyBorder="1" applyAlignment="1">
      <alignment horizontal="left"/>
      <protection/>
    </xf>
    <xf numFmtId="1" fontId="12" fillId="0" borderId="11" xfId="42" applyNumberFormat="1" applyFont="1" applyBorder="1" applyAlignment="1">
      <alignment/>
    </xf>
    <xf numFmtId="1" fontId="12" fillId="0" borderId="22" xfId="76" applyNumberFormat="1" applyFont="1" applyBorder="1">
      <alignment/>
      <protection/>
    </xf>
    <xf numFmtId="165" fontId="12" fillId="0" borderId="23" xfId="76" applyNumberFormat="1" applyFont="1" applyBorder="1" applyAlignment="1">
      <alignment horizontal="right"/>
      <protection/>
    </xf>
    <xf numFmtId="165" fontId="21" fillId="0" borderId="33" xfId="76" applyNumberFormat="1" applyFont="1" applyBorder="1" applyAlignment="1">
      <alignment horizontal="right"/>
      <protection/>
    </xf>
    <xf numFmtId="1" fontId="12" fillId="0" borderId="22" xfId="76" applyNumberFormat="1" applyFont="1" applyBorder="1" applyAlignment="1">
      <alignment horizontal="right"/>
      <protection/>
    </xf>
    <xf numFmtId="0" fontId="20" fillId="0" borderId="0" xfId="76" applyFont="1">
      <alignment/>
      <protection/>
    </xf>
    <xf numFmtId="165" fontId="21" fillId="0" borderId="42" xfId="76" applyNumberFormat="1" applyFont="1" applyBorder="1" applyAlignment="1">
      <alignment horizontal="right"/>
      <protection/>
    </xf>
    <xf numFmtId="165" fontId="12" fillId="0" borderId="12" xfId="42" applyNumberFormat="1" applyFont="1" applyBorder="1" applyAlignment="1">
      <alignment/>
    </xf>
    <xf numFmtId="165" fontId="21" fillId="0" borderId="42" xfId="76" applyNumberFormat="1" applyFont="1" applyBorder="1" applyAlignment="1">
      <alignment/>
      <protection/>
    </xf>
    <xf numFmtId="177" fontId="13" fillId="0" borderId="0" xfId="0" applyNumberFormat="1" applyFont="1" applyAlignment="1">
      <alignment horizontal="center"/>
    </xf>
    <xf numFmtId="177" fontId="22" fillId="0" borderId="0" xfId="0" applyNumberFormat="1" applyFont="1" applyAlignment="1">
      <alignment horizontal="left"/>
    </xf>
    <xf numFmtId="165" fontId="34" fillId="0" borderId="13" xfId="0" applyNumberFormat="1" applyFont="1" applyBorder="1" applyAlignment="1">
      <alignment horizontal="right"/>
    </xf>
    <xf numFmtId="165" fontId="29" fillId="0" borderId="15" xfId="0" applyNumberFormat="1" applyFont="1" applyBorder="1" applyAlignment="1">
      <alignment horizontal="right"/>
    </xf>
    <xf numFmtId="165" fontId="34" fillId="0" borderId="13" xfId="0" applyNumberFormat="1" applyFont="1" applyBorder="1" applyAlignment="1">
      <alignment/>
    </xf>
    <xf numFmtId="165" fontId="6" fillId="0" borderId="24" xfId="0" applyNumberFormat="1" applyFont="1" applyBorder="1" applyAlignment="1">
      <alignment/>
    </xf>
    <xf numFmtId="1" fontId="26" fillId="33" borderId="43" xfId="0" applyNumberFormat="1" applyFont="1" applyFill="1" applyBorder="1" applyAlignment="1">
      <alignment horizontal="center" wrapText="1"/>
    </xf>
    <xf numFmtId="1" fontId="26" fillId="33" borderId="44" xfId="0" applyNumberFormat="1" applyFont="1" applyFill="1" applyBorder="1" applyAlignment="1">
      <alignment horizontal="center" wrapText="1"/>
    </xf>
    <xf numFmtId="177" fontId="24" fillId="0" borderId="19" xfId="0" applyNumberFormat="1" applyFont="1" applyFill="1" applyBorder="1" applyAlignment="1">
      <alignment/>
    </xf>
    <xf numFmtId="0" fontId="34" fillId="0" borderId="21" xfId="76" applyFont="1" applyFill="1" applyBorder="1" applyAlignment="1">
      <alignment horizontal="centerContinuous"/>
      <protection/>
    </xf>
    <xf numFmtId="3" fontId="17" fillId="0" borderId="15" xfId="0" applyNumberFormat="1" applyFont="1" applyBorder="1" applyAlignment="1">
      <alignment horizontal="right"/>
    </xf>
    <xf numFmtId="3" fontId="6" fillId="0" borderId="45" xfId="0" applyNumberFormat="1" applyFont="1" applyBorder="1" applyAlignment="1">
      <alignment/>
    </xf>
    <xf numFmtId="3" fontId="6" fillId="0" borderId="46" xfId="0" applyNumberFormat="1" applyFont="1" applyBorder="1" applyAlignment="1">
      <alignment horizontal="right"/>
    </xf>
    <xf numFmtId="177" fontId="5" fillId="0" borderId="15" xfId="0" applyNumberFormat="1" applyFont="1" applyFill="1" applyBorder="1" applyAlignment="1">
      <alignment/>
    </xf>
    <xf numFmtId="165" fontId="5" fillId="0" borderId="15" xfId="0" applyNumberFormat="1" applyFont="1" applyFill="1" applyBorder="1" applyAlignment="1">
      <alignment/>
    </xf>
    <xf numFmtId="177" fontId="27" fillId="0" borderId="22" xfId="0" applyNumberFormat="1" applyFont="1" applyFill="1" applyBorder="1" applyAlignment="1">
      <alignment horizontal="right"/>
    </xf>
    <xf numFmtId="177" fontId="27" fillId="0" borderId="16" xfId="0" applyNumberFormat="1" applyFont="1" applyFill="1" applyBorder="1" applyAlignment="1">
      <alignment horizontal="right"/>
    </xf>
    <xf numFmtId="165" fontId="27" fillId="0" borderId="13" xfId="0" applyNumberFormat="1" applyFont="1" applyFill="1" applyBorder="1" applyAlignment="1">
      <alignment/>
    </xf>
    <xf numFmtId="177" fontId="5" fillId="0" borderId="0" xfId="0" applyNumberFormat="1" applyFont="1" applyFill="1" applyAlignment="1">
      <alignment/>
    </xf>
    <xf numFmtId="177" fontId="24" fillId="0" borderId="15" xfId="0" applyNumberFormat="1" applyFont="1" applyFill="1" applyBorder="1" applyAlignment="1">
      <alignment/>
    </xf>
    <xf numFmtId="177" fontId="24" fillId="0" borderId="14" xfId="0" applyNumberFormat="1" applyFont="1" applyFill="1" applyBorder="1" applyAlignment="1">
      <alignment/>
    </xf>
    <xf numFmtId="177" fontId="6" fillId="0" borderId="0" xfId="0" applyNumberFormat="1" applyFont="1" applyFill="1" applyAlignment="1">
      <alignment/>
    </xf>
    <xf numFmtId="3" fontId="17" fillId="0" borderId="28" xfId="0" applyNumberFormat="1" applyFont="1" applyBorder="1" applyAlignment="1">
      <alignment/>
    </xf>
    <xf numFmtId="1" fontId="17" fillId="0" borderId="38" xfId="0" applyNumberFormat="1" applyFont="1" applyBorder="1" applyAlignment="1">
      <alignment/>
    </xf>
    <xf numFmtId="1" fontId="17" fillId="0" borderId="32" xfId="0" applyNumberFormat="1" applyFont="1" applyBorder="1" applyAlignment="1">
      <alignment/>
    </xf>
    <xf numFmtId="3" fontId="17" fillId="0" borderId="47" xfId="0" applyNumberFormat="1" applyFont="1" applyBorder="1" applyAlignment="1">
      <alignment/>
    </xf>
    <xf numFmtId="0" fontId="28" fillId="0" borderId="11" xfId="76" applyFont="1" applyBorder="1" applyAlignment="1">
      <alignment horizontal="left" wrapText="1"/>
      <protection/>
    </xf>
    <xf numFmtId="210" fontId="26" fillId="0" borderId="13" xfId="0" applyNumberFormat="1" applyFont="1" applyFill="1" applyBorder="1" applyAlignment="1">
      <alignment/>
    </xf>
    <xf numFmtId="5" fontId="26" fillId="0" borderId="15" xfId="0" applyNumberFormat="1" applyFont="1" applyFill="1" applyBorder="1" applyAlignment="1">
      <alignment/>
    </xf>
    <xf numFmtId="165" fontId="6" fillId="0" borderId="24" xfId="0" applyNumberFormat="1" applyFont="1" applyFill="1" applyBorder="1" applyAlignment="1">
      <alignment/>
    </xf>
    <xf numFmtId="165" fontId="12" fillId="0" borderId="12" xfId="42" applyNumberFormat="1" applyFont="1" applyFill="1" applyBorder="1" applyAlignment="1">
      <alignment horizontal="right"/>
    </xf>
    <xf numFmtId="165" fontId="21" fillId="0" borderId="33" xfId="76" applyNumberFormat="1" applyFont="1" applyFill="1" applyBorder="1" applyAlignment="1">
      <alignment horizontal="right"/>
      <protection/>
    </xf>
    <xf numFmtId="1" fontId="17" fillId="0" borderId="28" xfId="0" applyNumberFormat="1" applyFont="1" applyBorder="1" applyAlignment="1">
      <alignment/>
    </xf>
    <xf numFmtId="1" fontId="34" fillId="0" borderId="21" xfId="0" applyNumberFormat="1" applyFont="1" applyBorder="1" applyAlignment="1">
      <alignment/>
    </xf>
    <xf numFmtId="1" fontId="29" fillId="0" borderId="14" xfId="0" applyNumberFormat="1" applyFont="1" applyBorder="1" applyAlignment="1">
      <alignment/>
    </xf>
    <xf numFmtId="3" fontId="40" fillId="0" borderId="20" xfId="0" applyNumberFormat="1" applyFont="1" applyBorder="1" applyAlignment="1">
      <alignment/>
    </xf>
    <xf numFmtId="0" fontId="40" fillId="0" borderId="20" xfId="0" applyFont="1" applyBorder="1" applyAlignment="1">
      <alignment/>
    </xf>
    <xf numFmtId="3" fontId="40" fillId="0" borderId="0" xfId="0" applyNumberFormat="1" applyFont="1" applyAlignment="1">
      <alignment/>
    </xf>
    <xf numFmtId="0" fontId="40" fillId="0" borderId="0" xfId="76" applyFont="1">
      <alignment/>
      <protection/>
    </xf>
    <xf numFmtId="0" fontId="40" fillId="0" borderId="0" xfId="76" applyFont="1" applyAlignment="1">
      <alignment horizontal="center"/>
      <protection/>
    </xf>
    <xf numFmtId="0" fontId="40" fillId="0" borderId="0" xfId="0" applyNumberFormat="1" applyFont="1" applyAlignment="1">
      <alignment/>
    </xf>
    <xf numFmtId="1" fontId="5" fillId="0" borderId="14" xfId="0" applyNumberFormat="1" applyFont="1" applyFill="1" applyBorder="1" applyAlignment="1">
      <alignment/>
    </xf>
    <xf numFmtId="1" fontId="5" fillId="0" borderId="15" xfId="0" applyNumberFormat="1" applyFont="1" applyFill="1" applyBorder="1" applyAlignment="1">
      <alignment/>
    </xf>
    <xf numFmtId="1" fontId="27" fillId="0" borderId="21" xfId="0" applyNumberFormat="1" applyFont="1" applyFill="1" applyBorder="1" applyAlignment="1">
      <alignment/>
    </xf>
    <xf numFmtId="1" fontId="27" fillId="0" borderId="13" xfId="0" applyNumberFormat="1" applyFont="1" applyFill="1" applyBorder="1" applyAlignment="1">
      <alignment/>
    </xf>
    <xf numFmtId="0" fontId="40" fillId="0" borderId="0" xfId="0" applyNumberFormat="1" applyFont="1" applyBorder="1" applyAlignment="1">
      <alignment/>
    </xf>
    <xf numFmtId="0" fontId="40" fillId="33" borderId="0" xfId="0" applyNumberFormat="1" applyFont="1" applyFill="1" applyAlignment="1">
      <alignment/>
    </xf>
    <xf numFmtId="1" fontId="24" fillId="33" borderId="14" xfId="0" applyNumberFormat="1" applyFont="1" applyFill="1" applyBorder="1" applyAlignment="1">
      <alignment/>
    </xf>
    <xf numFmtId="1" fontId="24" fillId="0" borderId="14" xfId="0" applyNumberFormat="1" applyFont="1" applyFill="1" applyBorder="1" applyAlignment="1">
      <alignment/>
    </xf>
    <xf numFmtId="1" fontId="26" fillId="33" borderId="27" xfId="0" applyNumberFormat="1" applyFont="1" applyFill="1" applyBorder="1" applyAlignment="1">
      <alignment/>
    </xf>
    <xf numFmtId="165" fontId="17" fillId="0" borderId="48" xfId="0" applyNumberFormat="1" applyFont="1" applyBorder="1" applyAlignment="1">
      <alignment/>
    </xf>
    <xf numFmtId="3" fontId="29" fillId="0" borderId="49" xfId="0" applyNumberFormat="1" applyFont="1" applyBorder="1" applyAlignment="1">
      <alignment/>
    </xf>
    <xf numFmtId="3" fontId="34" fillId="0" borderId="27" xfId="0" applyNumberFormat="1" applyFont="1" applyBorder="1" applyAlignment="1">
      <alignment/>
    </xf>
    <xf numFmtId="3" fontId="29" fillId="0" borderId="27" xfId="0" applyNumberFormat="1" applyFont="1" applyBorder="1" applyAlignment="1">
      <alignment/>
    </xf>
    <xf numFmtId="177" fontId="29" fillId="0" borderId="50" xfId="0" applyNumberFormat="1" applyFont="1" applyBorder="1" applyAlignment="1">
      <alignment horizontal="centerContinuous"/>
    </xf>
    <xf numFmtId="177" fontId="29" fillId="0" borderId="51" xfId="0" applyNumberFormat="1" applyFont="1" applyBorder="1" applyAlignment="1">
      <alignment horizontal="centerContinuous"/>
    </xf>
    <xf numFmtId="177" fontId="29" fillId="0" borderId="52" xfId="0" applyNumberFormat="1" applyFont="1" applyBorder="1" applyAlignment="1">
      <alignment horizontal="right"/>
    </xf>
    <xf numFmtId="165" fontId="29" fillId="0" borderId="53" xfId="0" applyNumberFormat="1" applyFont="1" applyBorder="1" applyAlignment="1">
      <alignment/>
    </xf>
    <xf numFmtId="165" fontId="34" fillId="0" borderId="51" xfId="0" applyNumberFormat="1" applyFont="1" applyBorder="1" applyAlignment="1">
      <alignment/>
    </xf>
    <xf numFmtId="177" fontId="5" fillId="0" borderId="0" xfId="0" applyNumberFormat="1" applyFont="1" applyFill="1" applyBorder="1" applyAlignment="1">
      <alignment/>
    </xf>
    <xf numFmtId="0" fontId="40" fillId="0" borderId="0" xfId="0" applyNumberFormat="1" applyFont="1" applyFill="1" applyAlignment="1">
      <alignment/>
    </xf>
    <xf numFmtId="177" fontId="6" fillId="0" borderId="0" xfId="0" applyNumberFormat="1" applyFont="1" applyFill="1" applyAlignment="1">
      <alignment/>
    </xf>
    <xf numFmtId="177" fontId="5" fillId="0" borderId="29" xfId="0" applyNumberFormat="1" applyFont="1" applyFill="1" applyBorder="1" applyAlignment="1">
      <alignment/>
    </xf>
    <xf numFmtId="177" fontId="5" fillId="0" borderId="20" xfId="0" applyNumberFormat="1" applyFont="1" applyFill="1" applyBorder="1" applyAlignment="1">
      <alignment/>
    </xf>
    <xf numFmtId="177" fontId="27" fillId="0" borderId="29" xfId="0" applyNumberFormat="1" applyFont="1" applyFill="1" applyBorder="1" applyAlignment="1">
      <alignment horizontal="centerContinuous"/>
    </xf>
    <xf numFmtId="177" fontId="27" fillId="0" borderId="20" xfId="0" applyNumberFormat="1" applyFont="1" applyFill="1" applyBorder="1" applyAlignment="1">
      <alignment horizontal="centerContinuous"/>
    </xf>
    <xf numFmtId="177" fontId="27" fillId="0" borderId="29" xfId="0" applyNumberFormat="1" applyFont="1" applyFill="1" applyBorder="1" applyAlignment="1">
      <alignment horizontal="centerContinuous" wrapText="1"/>
    </xf>
    <xf numFmtId="177" fontId="27" fillId="0" borderId="26" xfId="0" applyNumberFormat="1" applyFont="1" applyFill="1" applyBorder="1" applyAlignment="1">
      <alignment horizontal="centerContinuous"/>
    </xf>
    <xf numFmtId="177" fontId="5" fillId="0" borderId="11" xfId="0" applyNumberFormat="1" applyFont="1" applyFill="1" applyBorder="1" applyAlignment="1">
      <alignment/>
    </xf>
    <xf numFmtId="177" fontId="27" fillId="0" borderId="11" xfId="0" applyNumberFormat="1" applyFont="1" applyFill="1" applyBorder="1" applyAlignment="1">
      <alignment horizontal="centerContinuous"/>
    </xf>
    <xf numFmtId="177" fontId="27" fillId="0" borderId="0" xfId="0" applyNumberFormat="1" applyFont="1" applyFill="1" applyBorder="1" applyAlignment="1">
      <alignment horizontal="centerContinuous"/>
    </xf>
    <xf numFmtId="177" fontId="27" fillId="0" borderId="0" xfId="0" applyNumberFormat="1" applyFont="1" applyFill="1" applyBorder="1" applyAlignment="1">
      <alignment/>
    </xf>
    <xf numFmtId="177" fontId="27" fillId="0" borderId="12" xfId="0" applyNumberFormat="1" applyFont="1" applyFill="1" applyBorder="1" applyAlignment="1">
      <alignment horizontal="centerContinuous"/>
    </xf>
    <xf numFmtId="177" fontId="5" fillId="0" borderId="12" xfId="0" applyNumberFormat="1" applyFont="1" applyFill="1" applyBorder="1" applyAlignment="1">
      <alignment/>
    </xf>
    <xf numFmtId="177" fontId="27" fillId="0" borderId="22" xfId="0" applyNumberFormat="1" applyFont="1" applyFill="1" applyBorder="1" applyAlignment="1">
      <alignment/>
    </xf>
    <xf numFmtId="177" fontId="4" fillId="0" borderId="16" xfId="0" applyNumberFormat="1" applyFont="1" applyFill="1" applyBorder="1" applyAlignment="1">
      <alignment/>
    </xf>
    <xf numFmtId="177" fontId="27" fillId="0" borderId="23" xfId="0" applyNumberFormat="1" applyFont="1" applyFill="1" applyBorder="1" applyAlignment="1">
      <alignment horizontal="right"/>
    </xf>
    <xf numFmtId="177" fontId="5" fillId="0" borderId="14" xfId="0" applyNumberFormat="1" applyFont="1" applyFill="1" applyBorder="1" applyAlignment="1">
      <alignment/>
    </xf>
    <xf numFmtId="165" fontId="5" fillId="0" borderId="24" xfId="0" applyNumberFormat="1" applyFont="1" applyFill="1" applyBorder="1" applyAlignment="1">
      <alignment/>
    </xf>
    <xf numFmtId="177" fontId="5" fillId="0" borderId="21" xfId="0" applyNumberFormat="1" applyFont="1" applyFill="1" applyBorder="1" applyAlignment="1">
      <alignment horizontal="left"/>
    </xf>
    <xf numFmtId="177" fontId="27" fillId="0" borderId="13" xfId="0" applyNumberFormat="1" applyFont="1" applyFill="1" applyBorder="1" applyAlignment="1">
      <alignment/>
    </xf>
    <xf numFmtId="177" fontId="27" fillId="0" borderId="21" xfId="0" applyNumberFormat="1" applyFont="1" applyFill="1" applyBorder="1" applyAlignment="1">
      <alignment/>
    </xf>
    <xf numFmtId="165" fontId="27" fillId="0" borderId="28" xfId="0" applyNumberFormat="1" applyFont="1" applyFill="1" applyBorder="1" applyAlignment="1">
      <alignment/>
    </xf>
    <xf numFmtId="177" fontId="6" fillId="0" borderId="21" xfId="0" applyNumberFormat="1" applyFont="1" applyFill="1" applyBorder="1" applyAlignment="1">
      <alignment/>
    </xf>
    <xf numFmtId="177" fontId="5" fillId="0" borderId="13" xfId="0" applyNumberFormat="1" applyFont="1" applyFill="1" applyBorder="1" applyAlignment="1">
      <alignment/>
    </xf>
    <xf numFmtId="177" fontId="5" fillId="0" borderId="21" xfId="0" applyNumberFormat="1" applyFont="1" applyFill="1" applyBorder="1" applyAlignment="1">
      <alignment/>
    </xf>
    <xf numFmtId="1" fontId="5" fillId="0" borderId="21" xfId="0" applyNumberFormat="1" applyFont="1" applyFill="1" applyBorder="1" applyAlignment="1">
      <alignment/>
    </xf>
    <xf numFmtId="177" fontId="5" fillId="0" borderId="28" xfId="0" applyNumberFormat="1" applyFont="1" applyFill="1" applyBorder="1" applyAlignment="1">
      <alignment/>
    </xf>
    <xf numFmtId="0" fontId="17" fillId="0" borderId="15" xfId="0" applyFont="1" applyBorder="1" applyAlignment="1">
      <alignment horizontal="left"/>
    </xf>
    <xf numFmtId="3" fontId="17" fillId="0" borderId="46" xfId="0" applyNumberFormat="1" applyFont="1" applyBorder="1" applyAlignment="1">
      <alignment horizontal="left"/>
    </xf>
    <xf numFmtId="165" fontId="17" fillId="0" borderId="19" xfId="49" applyNumberFormat="1" applyFont="1" applyBorder="1" applyAlignment="1">
      <alignment/>
    </xf>
    <xf numFmtId="165" fontId="17" fillId="0" borderId="24" xfId="0" applyNumberFormat="1" applyFont="1" applyBorder="1" applyAlignment="1">
      <alignment/>
    </xf>
    <xf numFmtId="3" fontId="42" fillId="0" borderId="0" xfId="0" applyNumberFormat="1" applyFont="1" applyAlignment="1">
      <alignment/>
    </xf>
    <xf numFmtId="0" fontId="41" fillId="0" borderId="0" xfId="73" applyFont="1">
      <alignment/>
      <protection/>
    </xf>
    <xf numFmtId="0" fontId="20" fillId="0" borderId="0" xfId="73">
      <alignment/>
      <protection/>
    </xf>
    <xf numFmtId="0" fontId="20" fillId="0" borderId="0" xfId="73" applyFont="1" applyAlignment="1">
      <alignment horizontal="left"/>
      <protection/>
    </xf>
    <xf numFmtId="0" fontId="20" fillId="0" borderId="0" xfId="73" applyAlignment="1">
      <alignment horizontal="centerContinuous"/>
      <protection/>
    </xf>
    <xf numFmtId="0" fontId="20" fillId="0" borderId="0" xfId="73" applyFont="1" applyBorder="1">
      <alignment/>
      <protection/>
    </xf>
    <xf numFmtId="0" fontId="20" fillId="0" borderId="0" xfId="73" applyBorder="1">
      <alignment/>
      <protection/>
    </xf>
    <xf numFmtId="0" fontId="2" fillId="0" borderId="0" xfId="73" applyFont="1" applyFill="1" applyAlignment="1">
      <alignment/>
      <protection/>
    </xf>
    <xf numFmtId="0" fontId="3" fillId="0" borderId="0" xfId="73" applyFont="1" applyFill="1" applyAlignment="1">
      <alignment/>
      <protection/>
    </xf>
    <xf numFmtId="0" fontId="43" fillId="0" borderId="0" xfId="73" applyFont="1">
      <alignment/>
      <protection/>
    </xf>
    <xf numFmtId="0" fontId="17" fillId="0" borderId="13" xfId="73" applyFont="1" applyBorder="1" applyAlignment="1">
      <alignment horizontal="center"/>
      <protection/>
    </xf>
    <xf numFmtId="0" fontId="17" fillId="0" borderId="28" xfId="73" applyFont="1" applyBorder="1" applyAlignment="1">
      <alignment horizontal="center"/>
      <protection/>
    </xf>
    <xf numFmtId="0" fontId="17" fillId="0" borderId="54" xfId="73" applyFont="1" applyBorder="1" applyAlignment="1">
      <alignment horizontal="left"/>
      <protection/>
    </xf>
    <xf numFmtId="37" fontId="17" fillId="0" borderId="22" xfId="73" applyNumberFormat="1" applyFont="1" applyBorder="1">
      <alignment/>
      <protection/>
    </xf>
    <xf numFmtId="37" fontId="17" fillId="0" borderId="16" xfId="73" applyNumberFormat="1" applyFont="1" applyBorder="1">
      <alignment/>
      <protection/>
    </xf>
    <xf numFmtId="5" fontId="17" fillId="0" borderId="16" xfId="73" applyNumberFormat="1" applyFont="1" applyBorder="1">
      <alignment/>
      <protection/>
    </xf>
    <xf numFmtId="5" fontId="17" fillId="0" borderId="55" xfId="73" applyNumberFormat="1" applyFont="1" applyBorder="1">
      <alignment/>
      <protection/>
    </xf>
    <xf numFmtId="0" fontId="17" fillId="0" borderId="18" xfId="73" applyFont="1" applyBorder="1" applyAlignment="1">
      <alignment horizontal="center"/>
      <protection/>
    </xf>
    <xf numFmtId="0" fontId="6" fillId="0" borderId="56" xfId="73" applyFont="1" applyBorder="1">
      <alignment/>
      <protection/>
    </xf>
    <xf numFmtId="0" fontId="6" fillId="0" borderId="18" xfId="73" applyFont="1" applyBorder="1" applyAlignment="1">
      <alignment horizontal="left"/>
      <protection/>
    </xf>
    <xf numFmtId="37" fontId="6" fillId="0" borderId="22" xfId="0" applyNumberFormat="1" applyFont="1" applyBorder="1" applyAlignment="1">
      <alignment/>
    </xf>
    <xf numFmtId="37" fontId="6" fillId="0" borderId="16" xfId="0" applyNumberFormat="1" applyFont="1" applyBorder="1" applyAlignment="1">
      <alignment/>
    </xf>
    <xf numFmtId="5" fontId="6" fillId="0" borderId="23" xfId="0" applyNumberFormat="1" applyFont="1" applyBorder="1" applyAlignment="1">
      <alignment/>
    </xf>
    <xf numFmtId="5" fontId="6" fillId="0" borderId="52" xfId="0" applyNumberFormat="1" applyFont="1" applyBorder="1" applyAlignment="1">
      <alignment/>
    </xf>
    <xf numFmtId="0" fontId="44" fillId="0" borderId="0" xfId="0" applyFont="1" applyBorder="1" applyAlignment="1">
      <alignment horizontal="center"/>
    </xf>
    <xf numFmtId="0" fontId="44" fillId="0" borderId="0" xfId="0" applyFont="1" applyAlignment="1">
      <alignment horizontal="center"/>
    </xf>
    <xf numFmtId="0" fontId="45" fillId="0" borderId="0" xfId="73" applyFont="1">
      <alignment/>
      <protection/>
    </xf>
    <xf numFmtId="0" fontId="44" fillId="0" borderId="0" xfId="0" applyFont="1" applyAlignment="1">
      <alignment/>
    </xf>
    <xf numFmtId="3" fontId="46" fillId="33" borderId="0" xfId="0" applyNumberFormat="1" applyFont="1" applyFill="1" applyAlignment="1">
      <alignment/>
    </xf>
    <xf numFmtId="3" fontId="46" fillId="33" borderId="0" xfId="0" applyNumberFormat="1" applyFont="1" applyFill="1" applyBorder="1" applyAlignment="1">
      <alignment/>
    </xf>
    <xf numFmtId="3" fontId="41" fillId="33" borderId="0" xfId="0" applyNumberFormat="1" applyFont="1" applyFill="1" applyAlignment="1">
      <alignment/>
    </xf>
    <xf numFmtId="0" fontId="6" fillId="0" borderId="0" xfId="0" applyNumberFormat="1" applyFont="1" applyAlignment="1">
      <alignment/>
    </xf>
    <xf numFmtId="3" fontId="46" fillId="33" borderId="0" xfId="0" applyNumberFormat="1" applyFont="1" applyFill="1" applyAlignment="1">
      <alignment horizontal="centerContinuous"/>
    </xf>
    <xf numFmtId="3" fontId="46" fillId="33" borderId="0" xfId="0" applyNumberFormat="1" applyFont="1" applyFill="1" applyBorder="1" applyAlignment="1">
      <alignment horizontal="centerContinuous"/>
    </xf>
    <xf numFmtId="0" fontId="0" fillId="0" borderId="0" xfId="0" applyBorder="1" applyAlignment="1">
      <alignment/>
    </xf>
    <xf numFmtId="3" fontId="46" fillId="33" borderId="57" xfId="0" applyNumberFormat="1" applyFont="1" applyFill="1" applyBorder="1" applyAlignment="1">
      <alignment horizontal="centerContinuous"/>
    </xf>
    <xf numFmtId="3" fontId="26" fillId="33" borderId="58" xfId="0" applyNumberFormat="1" applyFont="1" applyFill="1" applyBorder="1" applyAlignment="1">
      <alignment horizontal="right"/>
    </xf>
    <xf numFmtId="3" fontId="26" fillId="33" borderId="59" xfId="0" applyNumberFormat="1" applyFont="1" applyFill="1" applyBorder="1" applyAlignment="1">
      <alignment horizontal="right"/>
    </xf>
    <xf numFmtId="3" fontId="26" fillId="33" borderId="60" xfId="0" applyNumberFormat="1" applyFont="1" applyFill="1" applyBorder="1" applyAlignment="1">
      <alignment horizontal="right"/>
    </xf>
    <xf numFmtId="3" fontId="49" fillId="33" borderId="0" xfId="0" applyNumberFormat="1" applyFont="1" applyFill="1" applyAlignment="1">
      <alignment/>
    </xf>
    <xf numFmtId="3" fontId="49" fillId="33" borderId="0" xfId="0" applyNumberFormat="1" applyFont="1" applyFill="1" applyBorder="1" applyAlignment="1">
      <alignment/>
    </xf>
    <xf numFmtId="0" fontId="50" fillId="0" borderId="0" xfId="0" applyFont="1" applyAlignment="1">
      <alignment/>
    </xf>
    <xf numFmtId="0" fontId="48" fillId="0" borderId="0" xfId="0" applyFont="1" applyAlignment="1">
      <alignment/>
    </xf>
    <xf numFmtId="210" fontId="26" fillId="0" borderId="13" xfId="0" applyNumberFormat="1" applyFont="1" applyFill="1" applyBorder="1" applyAlignment="1">
      <alignment horizontal="right"/>
    </xf>
    <xf numFmtId="5" fontId="26" fillId="0" borderId="15" xfId="0" applyNumberFormat="1" applyFont="1" applyFill="1" applyBorder="1" applyAlignment="1">
      <alignment horizontal="right"/>
    </xf>
    <xf numFmtId="177" fontId="29" fillId="0" borderId="15" xfId="0" applyNumberFormat="1" applyFont="1" applyBorder="1" applyAlignment="1">
      <alignment horizontal="center"/>
    </xf>
    <xf numFmtId="1" fontId="29" fillId="0" borderId="15" xfId="0" applyNumberFormat="1" applyFont="1" applyBorder="1" applyAlignment="1">
      <alignment horizontal="center"/>
    </xf>
    <xf numFmtId="1" fontId="34" fillId="0" borderId="13" xfId="0" applyNumberFormat="1" applyFont="1" applyBorder="1" applyAlignment="1">
      <alignment horizontal="center"/>
    </xf>
    <xf numFmtId="1" fontId="29" fillId="0" borderId="13" xfId="0" applyNumberFormat="1" applyFont="1" applyBorder="1" applyAlignment="1">
      <alignment horizontal="center"/>
    </xf>
    <xf numFmtId="177" fontId="29" fillId="0" borderId="13" xfId="0" applyNumberFormat="1" applyFont="1" applyBorder="1" applyAlignment="1">
      <alignment horizontal="center"/>
    </xf>
    <xf numFmtId="3" fontId="29" fillId="0" borderId="15" xfId="0" applyNumberFormat="1" applyFont="1" applyBorder="1" applyAlignment="1">
      <alignment horizontal="center"/>
    </xf>
    <xf numFmtId="3" fontId="34" fillId="0" borderId="13" xfId="0" applyNumberFormat="1" applyFont="1" applyBorder="1" applyAlignment="1">
      <alignment horizontal="center"/>
    </xf>
    <xf numFmtId="3" fontId="29" fillId="0" borderId="13" xfId="0" applyNumberFormat="1" applyFont="1" applyBorder="1" applyAlignment="1">
      <alignment horizontal="center"/>
    </xf>
    <xf numFmtId="3" fontId="29" fillId="0" borderId="14" xfId="0" applyNumberFormat="1" applyFont="1" applyBorder="1" applyAlignment="1">
      <alignment horizontal="center"/>
    </xf>
    <xf numFmtId="3" fontId="34" fillId="0" borderId="21" xfId="0" applyNumberFormat="1" applyFont="1" applyBorder="1" applyAlignment="1">
      <alignment horizontal="center"/>
    </xf>
    <xf numFmtId="177" fontId="29" fillId="0" borderId="22" xfId="0" applyNumberFormat="1" applyFont="1" applyBorder="1" applyAlignment="1">
      <alignment horizontal="center"/>
    </xf>
    <xf numFmtId="1" fontId="12" fillId="0" borderId="22" xfId="42" applyNumberFormat="1" applyFont="1" applyBorder="1" applyAlignment="1">
      <alignment horizontal="right"/>
    </xf>
    <xf numFmtId="177" fontId="5" fillId="0" borderId="14" xfId="0" applyNumberFormat="1" applyFont="1" applyFill="1" applyBorder="1" applyAlignment="1">
      <alignment horizontal="right"/>
    </xf>
    <xf numFmtId="177" fontId="27" fillId="0" borderId="13" xfId="0" applyNumberFormat="1" applyFont="1" applyFill="1" applyBorder="1" applyAlignment="1">
      <alignment horizontal="right"/>
    </xf>
    <xf numFmtId="165" fontId="27" fillId="0" borderId="28" xfId="0" applyNumberFormat="1" applyFont="1" applyFill="1" applyBorder="1" applyAlignment="1">
      <alignment horizontal="right"/>
    </xf>
    <xf numFmtId="177" fontId="6" fillId="0" borderId="61" xfId="0" applyNumberFormat="1" applyFont="1" applyFill="1" applyBorder="1" applyAlignment="1">
      <alignment/>
    </xf>
    <xf numFmtId="0" fontId="0" fillId="34" borderId="0" xfId="0" applyFill="1" applyAlignment="1">
      <alignment/>
    </xf>
    <xf numFmtId="3" fontId="26" fillId="0" borderId="62" xfId="0" applyNumberFormat="1" applyFont="1" applyFill="1" applyBorder="1" applyAlignment="1">
      <alignment horizontal="left"/>
    </xf>
    <xf numFmtId="3" fontId="24" fillId="0" borderId="63" xfId="0" applyNumberFormat="1" applyFont="1" applyFill="1" applyBorder="1" applyAlignment="1">
      <alignment horizontal="left"/>
    </xf>
    <xf numFmtId="3" fontId="24" fillId="0" borderId="64" xfId="0" applyNumberFormat="1" applyFont="1" applyFill="1" applyBorder="1" applyAlignment="1">
      <alignment horizontal="left"/>
    </xf>
    <xf numFmtId="3" fontId="24" fillId="0" borderId="65" xfId="0" applyNumberFormat="1" applyFont="1" applyFill="1" applyBorder="1" applyAlignment="1">
      <alignment horizontal="left"/>
    </xf>
    <xf numFmtId="0" fontId="0" fillId="0" borderId="0" xfId="0" applyFill="1" applyAlignment="1">
      <alignment/>
    </xf>
    <xf numFmtId="0" fontId="0" fillId="0" borderId="0" xfId="0" applyFill="1" applyBorder="1" applyAlignment="1">
      <alignment/>
    </xf>
    <xf numFmtId="0" fontId="6" fillId="0" borderId="0" xfId="0" applyNumberFormat="1" applyFont="1" applyFill="1" applyAlignment="1">
      <alignment/>
    </xf>
    <xf numFmtId="37" fontId="24" fillId="0" borderId="66" xfId="0" applyNumberFormat="1" applyFont="1" applyFill="1" applyBorder="1" applyAlignment="1">
      <alignment/>
    </xf>
    <xf numFmtId="37" fontId="24" fillId="0" borderId="67" xfId="0" applyNumberFormat="1" applyFont="1" applyFill="1" applyBorder="1" applyAlignment="1">
      <alignment/>
    </xf>
    <xf numFmtId="37" fontId="24" fillId="0" borderId="68" xfId="0" applyNumberFormat="1" applyFont="1" applyFill="1" applyBorder="1" applyAlignment="1">
      <alignment/>
    </xf>
    <xf numFmtId="37" fontId="24" fillId="0" borderId="69" xfId="0" applyNumberFormat="1" applyFont="1" applyFill="1" applyBorder="1" applyAlignment="1">
      <alignment/>
    </xf>
    <xf numFmtId="3" fontId="41" fillId="0" borderId="0" xfId="0" applyNumberFormat="1" applyFont="1" applyFill="1" applyAlignment="1">
      <alignment/>
    </xf>
    <xf numFmtId="37" fontId="24" fillId="0" borderId="70" xfId="0" applyNumberFormat="1" applyFont="1" applyFill="1" applyBorder="1" applyAlignment="1">
      <alignment/>
    </xf>
    <xf numFmtId="37" fontId="24" fillId="0" borderId="71" xfId="0" applyNumberFormat="1" applyFont="1" applyFill="1" applyBorder="1" applyAlignment="1">
      <alignment/>
    </xf>
    <xf numFmtId="37" fontId="24" fillId="0" borderId="0" xfId="0" applyNumberFormat="1" applyFont="1" applyFill="1" applyBorder="1" applyAlignment="1">
      <alignment/>
    </xf>
    <xf numFmtId="37" fontId="24" fillId="0" borderId="72" xfId="0" applyNumberFormat="1" applyFont="1" applyFill="1" applyBorder="1" applyAlignment="1">
      <alignment/>
    </xf>
    <xf numFmtId="37" fontId="24" fillId="0" borderId="73" xfId="0" applyNumberFormat="1" applyFont="1" applyFill="1" applyBorder="1" applyAlignment="1">
      <alignment/>
    </xf>
    <xf numFmtId="37" fontId="24" fillId="0" borderId="74" xfId="0" applyNumberFormat="1" applyFont="1" applyFill="1" applyBorder="1" applyAlignment="1">
      <alignment/>
    </xf>
    <xf numFmtId="37" fontId="24" fillId="0" borderId="75" xfId="0" applyNumberFormat="1" applyFont="1" applyFill="1" applyBorder="1" applyAlignment="1">
      <alignment/>
    </xf>
    <xf numFmtId="37" fontId="24" fillId="0" borderId="51" xfId="0" applyNumberFormat="1" applyFont="1" applyFill="1" applyBorder="1" applyAlignment="1">
      <alignment/>
    </xf>
    <xf numFmtId="206" fontId="26" fillId="0" borderId="76" xfId="0" applyNumberFormat="1" applyFont="1" applyFill="1" applyBorder="1" applyAlignment="1">
      <alignment/>
    </xf>
    <xf numFmtId="5" fontId="26" fillId="0" borderId="77" xfId="0" applyNumberFormat="1" applyFont="1" applyFill="1" applyBorder="1" applyAlignment="1">
      <alignment/>
    </xf>
    <xf numFmtId="37" fontId="26" fillId="0" borderId="76" xfId="0" applyNumberFormat="1" applyFont="1" applyFill="1" applyBorder="1" applyAlignment="1">
      <alignment/>
    </xf>
    <xf numFmtId="5" fontId="26" fillId="0" borderId="78" xfId="0" applyNumberFormat="1" applyFont="1" applyFill="1" applyBorder="1" applyAlignment="1">
      <alignment/>
    </xf>
    <xf numFmtId="37" fontId="24" fillId="0" borderId="79" xfId="0" applyNumberFormat="1" applyFont="1" applyFill="1" applyBorder="1" applyAlignment="1">
      <alignment/>
    </xf>
    <xf numFmtId="37" fontId="24" fillId="0" borderId="80" xfId="0" applyNumberFormat="1" applyFont="1" applyFill="1" applyBorder="1" applyAlignment="1">
      <alignment/>
    </xf>
    <xf numFmtId="37" fontId="24" fillId="0" borderId="81" xfId="0" applyNumberFormat="1" applyFont="1" applyFill="1" applyBorder="1" applyAlignment="1">
      <alignment/>
    </xf>
    <xf numFmtId="37" fontId="24" fillId="0" borderId="82" xfId="0" applyNumberFormat="1" applyFont="1" applyFill="1" applyBorder="1" applyAlignment="1">
      <alignment/>
    </xf>
    <xf numFmtId="0" fontId="13" fillId="0" borderId="0" xfId="76" applyFont="1">
      <alignment/>
      <protection/>
    </xf>
    <xf numFmtId="0" fontId="13" fillId="0" borderId="0" xfId="76" applyFont="1" applyAlignment="1">
      <alignment horizontal="centerContinuous"/>
      <protection/>
    </xf>
    <xf numFmtId="3" fontId="13" fillId="0" borderId="0" xfId="76" applyNumberFormat="1" applyFont="1" applyAlignment="1">
      <alignment horizontal="centerContinuous"/>
      <protection/>
    </xf>
    <xf numFmtId="0" fontId="44" fillId="0" borderId="0" xfId="73" applyFont="1">
      <alignment/>
      <protection/>
    </xf>
    <xf numFmtId="3" fontId="22" fillId="0" borderId="0" xfId="0" applyNumberFormat="1" applyFont="1" applyAlignment="1">
      <alignment/>
    </xf>
    <xf numFmtId="3" fontId="51" fillId="0" borderId="0" xfId="0" applyNumberFormat="1" applyFont="1" applyAlignment="1">
      <alignment/>
    </xf>
    <xf numFmtId="3" fontId="13" fillId="0" borderId="0" xfId="0" applyNumberFormat="1" applyFont="1" applyAlignment="1">
      <alignment horizontal="centerContinuous"/>
    </xf>
    <xf numFmtId="3" fontId="22" fillId="0" borderId="0" xfId="0" applyNumberFormat="1" applyFont="1" applyAlignment="1">
      <alignment horizontal="centerContinuous"/>
    </xf>
    <xf numFmtId="177" fontId="53" fillId="0" borderId="0" xfId="0" applyNumberFormat="1" applyFont="1" applyAlignment="1">
      <alignment/>
    </xf>
    <xf numFmtId="177" fontId="9" fillId="0" borderId="0" xfId="0" applyNumberFormat="1" applyFont="1" applyAlignment="1">
      <alignment/>
    </xf>
    <xf numFmtId="0" fontId="51" fillId="0" borderId="0" xfId="0" applyNumberFormat="1" applyFont="1" applyAlignment="1">
      <alignment/>
    </xf>
    <xf numFmtId="0" fontId="51" fillId="0" borderId="0" xfId="0" applyNumberFormat="1" applyFont="1" applyFill="1" applyAlignment="1">
      <alignment/>
    </xf>
    <xf numFmtId="177" fontId="22" fillId="0" borderId="0" xfId="0" applyNumberFormat="1" applyFont="1" applyAlignment="1">
      <alignment/>
    </xf>
    <xf numFmtId="177" fontId="53" fillId="0" borderId="0" xfId="0" applyNumberFormat="1" applyFont="1" applyAlignment="1">
      <alignment horizontal="centerContinuous"/>
    </xf>
    <xf numFmtId="0" fontId="54" fillId="0" borderId="0" xfId="0" applyNumberFormat="1" applyFont="1" applyAlignment="1">
      <alignment/>
    </xf>
    <xf numFmtId="0" fontId="54" fillId="0" borderId="0" xfId="0" applyNumberFormat="1" applyFont="1" applyFill="1" applyAlignment="1">
      <alignment/>
    </xf>
    <xf numFmtId="0" fontId="6" fillId="0" borderId="0" xfId="76" applyFont="1" applyAlignment="1">
      <alignment horizontal="centerContinuous"/>
      <protection/>
    </xf>
    <xf numFmtId="0" fontId="0" fillId="0" borderId="0" xfId="76" applyFont="1" applyAlignment="1">
      <alignment horizontal="centerContinuous"/>
      <protection/>
    </xf>
    <xf numFmtId="0" fontId="54" fillId="0" borderId="0" xfId="76" applyFont="1">
      <alignment/>
      <protection/>
    </xf>
    <xf numFmtId="0" fontId="0" fillId="0" borderId="0" xfId="76" applyFont="1">
      <alignment/>
      <protection/>
    </xf>
    <xf numFmtId="0" fontId="0" fillId="0" borderId="0" xfId="0" applyFont="1" applyAlignment="1">
      <alignment horizontal="center"/>
    </xf>
    <xf numFmtId="0" fontId="48" fillId="0" borderId="0" xfId="73" applyFont="1">
      <alignment/>
      <protection/>
    </xf>
    <xf numFmtId="0" fontId="0" fillId="0" borderId="0" xfId="0" applyFont="1" applyAlignment="1">
      <alignment/>
    </xf>
    <xf numFmtId="3" fontId="54" fillId="0" borderId="0" xfId="0" applyNumberFormat="1" applyFont="1" applyAlignment="1">
      <alignment/>
    </xf>
    <xf numFmtId="3" fontId="13" fillId="0" borderId="0" xfId="0" applyNumberFormat="1" applyFont="1" applyFill="1" applyAlignment="1">
      <alignment/>
    </xf>
    <xf numFmtId="177" fontId="44" fillId="0" borderId="0" xfId="0" applyNumberFormat="1" applyFont="1" applyFill="1" applyAlignment="1">
      <alignment/>
    </xf>
    <xf numFmtId="177" fontId="44" fillId="0" borderId="0" xfId="0" applyNumberFormat="1" applyFont="1" applyAlignment="1">
      <alignment horizontal="centerContinuous"/>
    </xf>
    <xf numFmtId="177" fontId="44" fillId="0" borderId="0" xfId="0" applyNumberFormat="1" applyFont="1" applyAlignment="1">
      <alignment/>
    </xf>
    <xf numFmtId="3" fontId="37" fillId="33" borderId="0" xfId="0" applyNumberFormat="1" applyFont="1" applyFill="1" applyAlignment="1">
      <alignment/>
    </xf>
    <xf numFmtId="3" fontId="55" fillId="33" borderId="0" xfId="0" applyNumberFormat="1" applyFont="1" applyFill="1" applyAlignment="1">
      <alignment/>
    </xf>
    <xf numFmtId="3" fontId="55" fillId="33" borderId="0" xfId="0" applyNumberFormat="1" applyFont="1" applyFill="1" applyBorder="1" applyAlignment="1">
      <alignment/>
    </xf>
    <xf numFmtId="3" fontId="45" fillId="33" borderId="0" xfId="0" applyNumberFormat="1" applyFont="1" applyFill="1" applyAlignment="1">
      <alignment/>
    </xf>
    <xf numFmtId="0" fontId="44" fillId="0" borderId="0" xfId="0" applyFont="1" applyFill="1" applyAlignment="1">
      <alignment/>
    </xf>
    <xf numFmtId="0" fontId="22" fillId="0" borderId="0" xfId="0" applyNumberFormat="1" applyFont="1" applyAlignment="1">
      <alignment/>
    </xf>
    <xf numFmtId="3" fontId="55" fillId="33" borderId="0" xfId="0" applyNumberFormat="1" applyFont="1" applyFill="1" applyAlignment="1">
      <alignment horizontal="centerContinuous"/>
    </xf>
    <xf numFmtId="3" fontId="55" fillId="33" borderId="0" xfId="0" applyNumberFormat="1" applyFont="1" applyFill="1" applyBorder="1" applyAlignment="1">
      <alignment horizontal="centerContinuous"/>
    </xf>
    <xf numFmtId="3" fontId="22" fillId="0" borderId="0" xfId="0" applyNumberFormat="1" applyFont="1" applyAlignment="1">
      <alignment/>
    </xf>
    <xf numFmtId="177" fontId="37" fillId="33" borderId="0" xfId="0" applyNumberFormat="1" applyFont="1" applyFill="1" applyBorder="1" applyAlignment="1">
      <alignment horizontal="centerContinuous"/>
    </xf>
    <xf numFmtId="0" fontId="6" fillId="0" borderId="0" xfId="0" applyFont="1" applyAlignment="1">
      <alignment/>
    </xf>
    <xf numFmtId="0" fontId="6" fillId="0" borderId="0" xfId="76" applyFont="1">
      <alignment/>
      <protection/>
    </xf>
    <xf numFmtId="0" fontId="58" fillId="0" borderId="0" xfId="0" applyNumberFormat="1" applyFont="1" applyFill="1" applyAlignment="1">
      <alignment/>
    </xf>
    <xf numFmtId="177" fontId="29" fillId="0" borderId="0" xfId="0" applyNumberFormat="1" applyFont="1" applyAlignment="1">
      <alignment/>
    </xf>
    <xf numFmtId="177" fontId="58" fillId="0" borderId="0" xfId="0" applyNumberFormat="1" applyFont="1" applyFill="1" applyAlignment="1">
      <alignment/>
    </xf>
    <xf numFmtId="177" fontId="58" fillId="0" borderId="0" xfId="0" applyNumberFormat="1" applyFont="1" applyFill="1" applyBorder="1" applyAlignment="1">
      <alignment/>
    </xf>
    <xf numFmtId="177" fontId="56" fillId="0" borderId="0" xfId="0" applyNumberFormat="1" applyFont="1" applyBorder="1" applyAlignment="1">
      <alignment/>
    </xf>
    <xf numFmtId="177" fontId="56" fillId="0" borderId="0" xfId="0" applyNumberFormat="1" applyFont="1" applyAlignment="1">
      <alignment/>
    </xf>
    <xf numFmtId="177" fontId="57" fillId="0" borderId="0" xfId="0" applyNumberFormat="1" applyFont="1" applyAlignment="1">
      <alignment/>
    </xf>
    <xf numFmtId="0" fontId="24" fillId="0" borderId="19" xfId="0" applyNumberFormat="1" applyFont="1" applyFill="1" applyBorder="1" applyAlignment="1">
      <alignment horizontal="left" vertical="center"/>
    </xf>
    <xf numFmtId="0" fontId="24" fillId="33" borderId="19" xfId="0" applyNumberFormat="1" applyFont="1" applyFill="1" applyBorder="1" applyAlignment="1">
      <alignment horizontal="left" vertical="center"/>
    </xf>
    <xf numFmtId="0" fontId="24" fillId="33" borderId="83" xfId="0" applyNumberFormat="1" applyFont="1" applyFill="1" applyBorder="1" applyAlignment="1">
      <alignment horizontal="left" vertical="center"/>
    </xf>
    <xf numFmtId="0" fontId="24" fillId="33" borderId="19" xfId="70" applyNumberFormat="1" applyFont="1" applyFill="1" applyBorder="1" applyAlignment="1">
      <alignment horizontal="left"/>
      <protection/>
    </xf>
    <xf numFmtId="0" fontId="24" fillId="33" borderId="38" xfId="71" applyNumberFormat="1" applyFont="1" applyFill="1" applyBorder="1" applyAlignment="1">
      <alignment horizontal="left"/>
      <protection/>
    </xf>
    <xf numFmtId="177" fontId="26" fillId="33" borderId="84" xfId="0" applyNumberFormat="1" applyFont="1" applyFill="1" applyBorder="1" applyAlignment="1">
      <alignment horizontal="center"/>
    </xf>
    <xf numFmtId="177" fontId="26" fillId="33" borderId="85" xfId="0" applyNumberFormat="1" applyFont="1" applyFill="1" applyBorder="1" applyAlignment="1">
      <alignment horizontal="center"/>
    </xf>
    <xf numFmtId="3" fontId="6" fillId="0" borderId="15" xfId="0" applyNumberFormat="1" applyFont="1" applyFill="1" applyBorder="1" applyAlignment="1">
      <alignment horizontal="left"/>
    </xf>
    <xf numFmtId="3" fontId="6" fillId="0" borderId="46" xfId="0" applyNumberFormat="1" applyFont="1" applyBorder="1" applyAlignment="1">
      <alignment horizontal="left"/>
    </xf>
    <xf numFmtId="3" fontId="17" fillId="0" borderId="46" xfId="0" applyNumberFormat="1" applyFont="1" applyBorder="1" applyAlignment="1">
      <alignment horizontal="right"/>
    </xf>
    <xf numFmtId="165" fontId="6" fillId="0" borderId="86" xfId="0" applyNumberFormat="1" applyFont="1" applyBorder="1" applyAlignment="1">
      <alignment/>
    </xf>
    <xf numFmtId="0" fontId="45" fillId="0" borderId="0" xfId="74" applyFont="1">
      <alignment/>
      <protection/>
    </xf>
    <xf numFmtId="0" fontId="44" fillId="0" borderId="0" xfId="67" applyFont="1">
      <alignment/>
      <protection/>
    </xf>
    <xf numFmtId="0" fontId="44" fillId="0" borderId="0" xfId="74" applyFont="1">
      <alignment/>
      <protection/>
    </xf>
    <xf numFmtId="0" fontId="44" fillId="0" borderId="0" xfId="67" applyFont="1" applyBorder="1" applyAlignment="1">
      <alignment horizontal="center"/>
      <protection/>
    </xf>
    <xf numFmtId="0" fontId="44" fillId="0" borderId="0" xfId="67" applyFont="1" applyAlignment="1">
      <alignment horizontal="center"/>
      <protection/>
    </xf>
    <xf numFmtId="0" fontId="0" fillId="0" borderId="0" xfId="67" applyFont="1" applyAlignment="1">
      <alignment horizontal="center"/>
      <protection/>
    </xf>
    <xf numFmtId="0" fontId="48" fillId="0" borderId="0" xfId="74" applyFont="1">
      <alignment/>
      <protection/>
    </xf>
    <xf numFmtId="0" fontId="0" fillId="0" borderId="0" xfId="67" applyFont="1">
      <alignment/>
      <protection/>
    </xf>
    <xf numFmtId="0" fontId="20" fillId="0" borderId="0" xfId="74" applyAlignment="1">
      <alignment horizontal="centerContinuous"/>
      <protection/>
    </xf>
    <xf numFmtId="0" fontId="41" fillId="0" borderId="0" xfId="74" applyFont="1">
      <alignment/>
      <protection/>
    </xf>
    <xf numFmtId="0" fontId="0" fillId="0" borderId="0" xfId="67">
      <alignment/>
      <protection/>
    </xf>
    <xf numFmtId="0" fontId="20" fillId="0" borderId="0" xfId="74">
      <alignment/>
      <protection/>
    </xf>
    <xf numFmtId="0" fontId="17" fillId="0" borderId="13" xfId="74" applyFont="1" applyBorder="1" applyAlignment="1">
      <alignment horizontal="center"/>
      <protection/>
    </xf>
    <xf numFmtId="0" fontId="17" fillId="0" borderId="28" xfId="74" applyFont="1" applyBorder="1" applyAlignment="1">
      <alignment horizontal="center"/>
      <protection/>
    </xf>
    <xf numFmtId="37" fontId="6" fillId="0" borderId="22" xfId="67" applyNumberFormat="1" applyFont="1" applyBorder="1">
      <alignment/>
      <protection/>
    </xf>
    <xf numFmtId="37" fontId="6" fillId="0" borderId="16" xfId="67" applyNumberFormat="1" applyFont="1" applyBorder="1">
      <alignment/>
      <protection/>
    </xf>
    <xf numFmtId="0" fontId="17" fillId="0" borderId="54" xfId="74" applyFont="1" applyBorder="1" applyAlignment="1">
      <alignment horizontal="left"/>
      <protection/>
    </xf>
    <xf numFmtId="0" fontId="17" fillId="0" borderId="18" xfId="74" applyFont="1" applyBorder="1" applyAlignment="1">
      <alignment horizontal="center"/>
      <protection/>
    </xf>
    <xf numFmtId="37" fontId="17" fillId="0" borderId="22" xfId="74" applyNumberFormat="1" applyFont="1" applyBorder="1">
      <alignment/>
      <protection/>
    </xf>
    <xf numFmtId="37" fontId="17" fillId="0" borderId="16" xfId="74" applyNumberFormat="1" applyFont="1" applyBorder="1">
      <alignment/>
      <protection/>
    </xf>
    <xf numFmtId="0" fontId="20" fillId="0" borderId="0" xfId="74" applyBorder="1">
      <alignment/>
      <protection/>
    </xf>
    <xf numFmtId="0" fontId="3" fillId="0" borderId="0" xfId="74" applyFont="1" applyFill="1" applyAlignment="1">
      <alignment/>
      <protection/>
    </xf>
    <xf numFmtId="0" fontId="43" fillId="0" borderId="0" xfId="74" applyFont="1">
      <alignment/>
      <protection/>
    </xf>
    <xf numFmtId="0" fontId="6" fillId="0" borderId="0" xfId="67" applyFont="1">
      <alignment/>
      <protection/>
    </xf>
    <xf numFmtId="165" fontId="6" fillId="0" borderId="23" xfId="67" applyNumberFormat="1" applyFont="1" applyBorder="1">
      <alignment/>
      <protection/>
    </xf>
    <xf numFmtId="165" fontId="6" fillId="0" borderId="52" xfId="67" applyNumberFormat="1" applyFont="1" applyBorder="1">
      <alignment/>
      <protection/>
    </xf>
    <xf numFmtId="165" fontId="17" fillId="0" borderId="16" xfId="74" applyNumberFormat="1" applyFont="1" applyBorder="1">
      <alignment/>
      <protection/>
    </xf>
    <xf numFmtId="165" fontId="17" fillId="0" borderId="55" xfId="74" applyNumberFormat="1" applyFont="1" applyBorder="1">
      <alignment/>
      <protection/>
    </xf>
    <xf numFmtId="0" fontId="0" fillId="0" borderId="0" xfId="76" applyFont="1">
      <alignment/>
      <protection/>
    </xf>
    <xf numFmtId="165" fontId="24" fillId="0" borderId="67" xfId="0" applyNumberFormat="1" applyFont="1" applyFill="1" applyBorder="1" applyAlignment="1">
      <alignment/>
    </xf>
    <xf numFmtId="165" fontId="24" fillId="0" borderId="69" xfId="0" applyNumberFormat="1" applyFont="1" applyFill="1" applyBorder="1" applyAlignment="1">
      <alignment/>
    </xf>
    <xf numFmtId="165" fontId="24" fillId="0" borderId="87" xfId="0" applyNumberFormat="1" applyFont="1" applyFill="1" applyBorder="1" applyAlignment="1">
      <alignment/>
    </xf>
    <xf numFmtId="165" fontId="24" fillId="0" borderId="88" xfId="0" applyNumberFormat="1" applyFont="1" applyFill="1" applyBorder="1" applyAlignment="1">
      <alignment/>
    </xf>
    <xf numFmtId="165" fontId="26" fillId="0" borderId="77" xfId="0" applyNumberFormat="1" applyFont="1" applyFill="1" applyBorder="1" applyAlignment="1">
      <alignment/>
    </xf>
    <xf numFmtId="165" fontId="26" fillId="0" borderId="76" xfId="0" applyNumberFormat="1" applyFont="1" applyFill="1" applyBorder="1" applyAlignment="1">
      <alignment/>
    </xf>
    <xf numFmtId="165" fontId="26" fillId="0" borderId="78" xfId="0" applyNumberFormat="1" applyFont="1" applyFill="1" applyBorder="1" applyAlignment="1">
      <alignment/>
    </xf>
    <xf numFmtId="0" fontId="13" fillId="35" borderId="0" xfId="76" applyFont="1" applyFill="1">
      <alignment/>
      <protection/>
    </xf>
    <xf numFmtId="0" fontId="44" fillId="35" borderId="0" xfId="0" applyFont="1" applyFill="1" applyAlignment="1">
      <alignment/>
    </xf>
    <xf numFmtId="0" fontId="58" fillId="35" borderId="0" xfId="0" applyFont="1" applyFill="1" applyAlignment="1">
      <alignment/>
    </xf>
    <xf numFmtId="0" fontId="44" fillId="35" borderId="0" xfId="0" applyFont="1" applyFill="1" applyBorder="1" applyAlignment="1">
      <alignment horizontal="center"/>
    </xf>
    <xf numFmtId="0" fontId="44" fillId="35" borderId="0" xfId="0" applyFont="1" applyFill="1" applyAlignment="1">
      <alignment horizontal="center"/>
    </xf>
    <xf numFmtId="0" fontId="6" fillId="35" borderId="0" xfId="0" applyFont="1" applyFill="1" applyBorder="1" applyAlignment="1">
      <alignment horizontal="center"/>
    </xf>
    <xf numFmtId="0" fontId="0" fillId="35" borderId="0" xfId="0" applyFont="1" applyFill="1" applyBorder="1" applyAlignment="1">
      <alignment horizontal="center"/>
    </xf>
    <xf numFmtId="0" fontId="0" fillId="35" borderId="0" xfId="0" applyFont="1" applyFill="1" applyAlignment="1">
      <alignment/>
    </xf>
    <xf numFmtId="0" fontId="29" fillId="35" borderId="0" xfId="0" applyFont="1" applyFill="1" applyBorder="1" applyAlignment="1">
      <alignment horizontal="center"/>
    </xf>
    <xf numFmtId="0" fontId="0" fillId="35" borderId="0" xfId="0" applyFill="1" applyAlignment="1">
      <alignment/>
    </xf>
    <xf numFmtId="0" fontId="0" fillId="35" borderId="0" xfId="0" applyFill="1" applyBorder="1" applyAlignment="1">
      <alignment wrapText="1"/>
    </xf>
    <xf numFmtId="0" fontId="33" fillId="35" borderId="0" xfId="0" applyFont="1" applyFill="1" applyBorder="1" applyAlignment="1">
      <alignment wrapText="1"/>
    </xf>
    <xf numFmtId="0" fontId="59" fillId="35" borderId="0" xfId="68" applyFont="1" applyFill="1">
      <alignment/>
      <protection/>
    </xf>
    <xf numFmtId="0" fontId="40" fillId="35" borderId="0" xfId="0" applyFont="1" applyFill="1" applyAlignment="1">
      <alignment/>
    </xf>
    <xf numFmtId="0" fontId="56" fillId="35" borderId="0" xfId="0" applyFont="1" applyFill="1" applyAlignment="1">
      <alignment/>
    </xf>
    <xf numFmtId="0" fontId="6" fillId="35" borderId="0" xfId="0" applyFont="1" applyFill="1" applyAlignment="1">
      <alignment/>
    </xf>
    <xf numFmtId="3" fontId="17" fillId="35" borderId="0" xfId="0" applyNumberFormat="1" applyFont="1" applyFill="1" applyAlignment="1">
      <alignment/>
    </xf>
    <xf numFmtId="177" fontId="5" fillId="35" borderId="0" xfId="0" applyNumberFormat="1" applyFont="1" applyFill="1" applyAlignment="1">
      <alignment/>
    </xf>
    <xf numFmtId="0" fontId="40" fillId="35" borderId="0" xfId="0" applyNumberFormat="1" applyFont="1" applyFill="1" applyAlignment="1">
      <alignment/>
    </xf>
    <xf numFmtId="177" fontId="6" fillId="35" borderId="0" xfId="0" applyNumberFormat="1" applyFont="1" applyFill="1" applyAlignment="1">
      <alignment/>
    </xf>
    <xf numFmtId="177" fontId="9" fillId="35" borderId="0" xfId="0" applyNumberFormat="1" applyFont="1" applyFill="1" applyAlignment="1">
      <alignment horizontal="centerContinuous"/>
    </xf>
    <xf numFmtId="177" fontId="5" fillId="35" borderId="0" xfId="0" applyNumberFormat="1" applyFont="1" applyFill="1" applyAlignment="1">
      <alignment horizontal="centerContinuous"/>
    </xf>
    <xf numFmtId="177" fontId="10" fillId="35" borderId="0" xfId="0" applyNumberFormat="1" applyFont="1" applyFill="1" applyAlignment="1">
      <alignment horizontal="centerContinuous"/>
    </xf>
    <xf numFmtId="177" fontId="19" fillId="35" borderId="0" xfId="0" applyNumberFormat="1" applyFont="1" applyFill="1" applyAlignment="1">
      <alignment horizontal="centerContinuous"/>
    </xf>
    <xf numFmtId="177" fontId="27" fillId="35" borderId="29" xfId="0" applyNumberFormat="1" applyFont="1" applyFill="1" applyBorder="1" applyAlignment="1">
      <alignment horizontal="centerContinuous"/>
    </xf>
    <xf numFmtId="177" fontId="5" fillId="35" borderId="11" xfId="0" applyNumberFormat="1" applyFont="1" applyFill="1" applyBorder="1" applyAlignment="1">
      <alignment/>
    </xf>
    <xf numFmtId="177" fontId="27" fillId="35" borderId="11" xfId="0" applyNumberFormat="1" applyFont="1" applyFill="1" applyBorder="1" applyAlignment="1">
      <alignment horizontal="centerContinuous"/>
    </xf>
    <xf numFmtId="177" fontId="5" fillId="35" borderId="12" xfId="0" applyNumberFormat="1" applyFont="1" applyFill="1" applyBorder="1" applyAlignment="1">
      <alignment/>
    </xf>
    <xf numFmtId="177" fontId="27" fillId="35" borderId="22" xfId="0" applyNumberFormat="1" applyFont="1" applyFill="1" applyBorder="1" applyAlignment="1">
      <alignment/>
    </xf>
    <xf numFmtId="177" fontId="27" fillId="35" borderId="22" xfId="0" applyNumberFormat="1" applyFont="1" applyFill="1" applyBorder="1" applyAlignment="1">
      <alignment horizontal="right"/>
    </xf>
    <xf numFmtId="177" fontId="27" fillId="35" borderId="16" xfId="0" applyNumberFormat="1" applyFont="1" applyFill="1" applyBorder="1" applyAlignment="1">
      <alignment horizontal="right"/>
    </xf>
    <xf numFmtId="177" fontId="27" fillId="35" borderId="23" xfId="0" applyNumberFormat="1" applyFont="1" applyFill="1" applyBorder="1" applyAlignment="1">
      <alignment horizontal="right"/>
    </xf>
    <xf numFmtId="177" fontId="5" fillId="35" borderId="14" xfId="0" applyNumberFormat="1" applyFont="1" applyFill="1" applyBorder="1" applyAlignment="1">
      <alignment/>
    </xf>
    <xf numFmtId="177" fontId="5" fillId="35" borderId="15" xfId="0" applyNumberFormat="1" applyFont="1" applyFill="1" applyBorder="1" applyAlignment="1">
      <alignment/>
    </xf>
    <xf numFmtId="165" fontId="5" fillId="35" borderId="15" xfId="0" applyNumberFormat="1" applyFont="1" applyFill="1" applyBorder="1" applyAlignment="1">
      <alignment/>
    </xf>
    <xf numFmtId="1" fontId="5" fillId="35" borderId="14" xfId="0" applyNumberFormat="1" applyFont="1" applyFill="1" applyBorder="1" applyAlignment="1">
      <alignment/>
    </xf>
    <xf numFmtId="1" fontId="5" fillId="35" borderId="15" xfId="0" applyNumberFormat="1" applyFont="1" applyFill="1" applyBorder="1" applyAlignment="1">
      <alignment/>
    </xf>
    <xf numFmtId="165" fontId="5" fillId="35" borderId="24" xfId="0" applyNumberFormat="1" applyFont="1" applyFill="1" applyBorder="1" applyAlignment="1">
      <alignment/>
    </xf>
    <xf numFmtId="177" fontId="27" fillId="35" borderId="13" xfId="0" applyNumberFormat="1" applyFont="1" applyFill="1" applyBorder="1" applyAlignment="1">
      <alignment/>
    </xf>
    <xf numFmtId="177" fontId="27" fillId="35" borderId="21" xfId="0" applyNumberFormat="1" applyFont="1" applyFill="1" applyBorder="1" applyAlignment="1">
      <alignment/>
    </xf>
    <xf numFmtId="165" fontId="27" fillId="35" borderId="13" xfId="0" applyNumberFormat="1" applyFont="1" applyFill="1" applyBorder="1" applyAlignment="1">
      <alignment/>
    </xf>
    <xf numFmtId="1" fontId="27" fillId="35" borderId="21" xfId="0" applyNumberFormat="1" applyFont="1" applyFill="1" applyBorder="1" applyAlignment="1">
      <alignment/>
    </xf>
    <xf numFmtId="1" fontId="27" fillId="35" borderId="13" xfId="0" applyNumberFormat="1" applyFont="1" applyFill="1" applyBorder="1" applyAlignment="1">
      <alignment/>
    </xf>
    <xf numFmtId="165" fontId="27" fillId="35" borderId="13" xfId="0" applyNumberFormat="1" applyFont="1" applyFill="1" applyBorder="1" applyAlignment="1">
      <alignment horizontal="right"/>
    </xf>
    <xf numFmtId="165" fontId="27" fillId="35" borderId="28" xfId="0" applyNumberFormat="1" applyFont="1" applyFill="1" applyBorder="1" applyAlignment="1">
      <alignment/>
    </xf>
    <xf numFmtId="177" fontId="6" fillId="35" borderId="21" xfId="0" applyNumberFormat="1" applyFont="1" applyFill="1" applyBorder="1" applyAlignment="1">
      <alignment/>
    </xf>
    <xf numFmtId="177" fontId="5" fillId="35" borderId="13" xfId="0" applyNumberFormat="1" applyFont="1" applyFill="1" applyBorder="1" applyAlignment="1">
      <alignment/>
    </xf>
    <xf numFmtId="0" fontId="0" fillId="35" borderId="0" xfId="0" applyFill="1" applyAlignment="1">
      <alignment/>
    </xf>
    <xf numFmtId="0" fontId="13" fillId="35" borderId="0" xfId="0" applyFont="1" applyFill="1" applyAlignment="1">
      <alignment/>
    </xf>
    <xf numFmtId="0" fontId="40" fillId="35" borderId="0" xfId="0" applyFont="1" applyFill="1" applyBorder="1" applyAlignment="1">
      <alignment horizontal="center"/>
    </xf>
    <xf numFmtId="0" fontId="40" fillId="35" borderId="0" xfId="0" applyFont="1" applyFill="1" applyAlignment="1">
      <alignment/>
    </xf>
    <xf numFmtId="3" fontId="6" fillId="0" borderId="15" xfId="0" applyNumberFormat="1" applyFont="1" applyFill="1" applyBorder="1" applyAlignment="1">
      <alignment horizontal="right"/>
    </xf>
    <xf numFmtId="0" fontId="21" fillId="35" borderId="0" xfId="0" applyFont="1" applyFill="1" applyAlignment="1">
      <alignment horizontal="center"/>
    </xf>
    <xf numFmtId="0" fontId="21" fillId="35" borderId="0" xfId="0" applyFont="1" applyFill="1" applyBorder="1" applyAlignment="1">
      <alignment horizontal="center"/>
    </xf>
    <xf numFmtId="0" fontId="61" fillId="35" borderId="0" xfId="0" applyFont="1" applyFill="1" applyBorder="1" applyAlignment="1">
      <alignment horizontal="center"/>
    </xf>
    <xf numFmtId="0" fontId="21" fillId="35" borderId="0" xfId="68" applyFont="1" applyFill="1" applyBorder="1" applyAlignment="1">
      <alignment horizontal="center" vertical="top" wrapText="1"/>
      <protection/>
    </xf>
    <xf numFmtId="0" fontId="34" fillId="35" borderId="0" xfId="68" applyFont="1" applyFill="1" applyBorder="1" applyAlignment="1">
      <alignment horizontal="right" vertical="top" wrapText="1"/>
      <protection/>
    </xf>
    <xf numFmtId="0" fontId="34" fillId="35" borderId="16" xfId="68" applyFont="1" applyFill="1" applyBorder="1" applyAlignment="1">
      <alignment horizontal="right" vertical="top" wrapText="1"/>
      <protection/>
    </xf>
    <xf numFmtId="165" fontId="21" fillId="35" borderId="0" xfId="0" applyNumberFormat="1" applyFont="1" applyFill="1" applyAlignment="1">
      <alignment horizontal="center"/>
    </xf>
    <xf numFmtId="165" fontId="61" fillId="35" borderId="0" xfId="0" applyNumberFormat="1" applyFont="1" applyFill="1" applyBorder="1" applyAlignment="1">
      <alignment horizontal="center"/>
    </xf>
    <xf numFmtId="165" fontId="21" fillId="35" borderId="0" xfId="0" applyNumberFormat="1" applyFont="1" applyFill="1" applyBorder="1" applyAlignment="1">
      <alignment horizontal="right"/>
    </xf>
    <xf numFmtId="165" fontId="21" fillId="35" borderId="0" xfId="68" applyNumberFormat="1" applyFont="1" applyFill="1" applyBorder="1" applyAlignment="1">
      <alignment horizontal="right" vertical="top" wrapText="1"/>
      <protection/>
    </xf>
    <xf numFmtId="0" fontId="21" fillId="35" borderId="16" xfId="68" applyFont="1" applyFill="1" applyBorder="1" applyAlignment="1">
      <alignment horizontal="center" vertical="top" wrapText="1"/>
      <protection/>
    </xf>
    <xf numFmtId="165" fontId="21" fillId="35" borderId="16" xfId="68" applyNumberFormat="1" applyFont="1" applyFill="1" applyBorder="1" applyAlignment="1">
      <alignment horizontal="right" vertical="top" wrapText="1"/>
      <protection/>
    </xf>
    <xf numFmtId="3" fontId="6" fillId="0" borderId="15" xfId="0" applyNumberFormat="1" applyFont="1" applyBorder="1" applyAlignment="1">
      <alignment horizontal="right"/>
    </xf>
    <xf numFmtId="3" fontId="6" fillId="0" borderId="46" xfId="0" applyNumberFormat="1" applyFont="1" applyBorder="1" applyAlignment="1">
      <alignment horizontal="left"/>
    </xf>
    <xf numFmtId="0" fontId="6" fillId="0" borderId="56" xfId="74" applyFont="1" applyBorder="1">
      <alignment/>
      <protection/>
    </xf>
    <xf numFmtId="0" fontId="6" fillId="0" borderId="18" xfId="74" applyFont="1" applyBorder="1" applyAlignment="1">
      <alignment horizontal="center"/>
      <protection/>
    </xf>
    <xf numFmtId="177" fontId="6" fillId="35" borderId="0" xfId="0" applyNumberFormat="1" applyFont="1" applyFill="1" applyAlignment="1">
      <alignment/>
    </xf>
    <xf numFmtId="0" fontId="0" fillId="35" borderId="0" xfId="0" applyNumberFormat="1" applyFill="1" applyBorder="1" applyAlignment="1">
      <alignment wrapText="1"/>
    </xf>
    <xf numFmtId="177" fontId="22" fillId="0" borderId="0" xfId="0" applyNumberFormat="1" applyFont="1" applyFill="1" applyAlignment="1">
      <alignment/>
    </xf>
    <xf numFmtId="177" fontId="22" fillId="0" borderId="0" xfId="0" applyNumberFormat="1" applyFont="1" applyFill="1" applyBorder="1" applyAlignment="1">
      <alignment/>
    </xf>
    <xf numFmtId="0" fontId="40" fillId="0" borderId="0" xfId="0" applyNumberFormat="1" applyFont="1" applyFill="1" applyAlignment="1">
      <alignment/>
    </xf>
    <xf numFmtId="177" fontId="6" fillId="0" borderId="0" xfId="0" applyNumberFormat="1" applyFont="1" applyFill="1" applyAlignment="1">
      <alignment/>
    </xf>
    <xf numFmtId="177" fontId="6" fillId="0" borderId="0" xfId="0" applyNumberFormat="1" applyFont="1" applyFill="1" applyBorder="1" applyAlignment="1">
      <alignment/>
    </xf>
    <xf numFmtId="177" fontId="13" fillId="0" borderId="0" xfId="0" applyNumberFormat="1" applyFont="1" applyFill="1" applyAlignment="1">
      <alignment horizontal="centerContinuous"/>
    </xf>
    <xf numFmtId="177" fontId="22" fillId="0" borderId="0" xfId="0" applyNumberFormat="1" applyFont="1" applyFill="1" applyAlignment="1">
      <alignment horizontal="centerContinuous"/>
    </xf>
    <xf numFmtId="177" fontId="6" fillId="0" borderId="0" xfId="0" applyNumberFormat="1" applyFont="1" applyFill="1" applyAlignment="1">
      <alignment horizontal="centerContinuous"/>
    </xf>
    <xf numFmtId="177" fontId="26" fillId="0" borderId="27" xfId="0" applyNumberFormat="1" applyFont="1" applyFill="1" applyBorder="1" applyAlignment="1">
      <alignment horizontal="centerContinuous"/>
    </xf>
    <xf numFmtId="177" fontId="26" fillId="0" borderId="89" xfId="0" applyNumberFormat="1" applyFont="1" applyFill="1" applyBorder="1" applyAlignment="1">
      <alignment horizontal="centerContinuous"/>
    </xf>
    <xf numFmtId="177" fontId="26" fillId="0" borderId="30" xfId="0" applyNumberFormat="1" applyFont="1" applyFill="1" applyBorder="1" applyAlignment="1">
      <alignment horizontal="centerContinuous" wrapText="1"/>
    </xf>
    <xf numFmtId="177" fontId="26" fillId="0" borderId="16" xfId="0" applyNumberFormat="1" applyFont="1" applyFill="1" applyBorder="1" applyAlignment="1">
      <alignment/>
    </xf>
    <xf numFmtId="177" fontId="26" fillId="0" borderId="22" xfId="0" applyNumberFormat="1" applyFont="1" applyFill="1" applyBorder="1" applyAlignment="1">
      <alignment horizontal="right"/>
    </xf>
    <xf numFmtId="177" fontId="26" fillId="0" borderId="23" xfId="0" applyNumberFormat="1" applyFont="1" applyFill="1" applyBorder="1" applyAlignment="1">
      <alignment horizontal="right"/>
    </xf>
    <xf numFmtId="177" fontId="26" fillId="0" borderId="16" xfId="0" applyNumberFormat="1" applyFont="1" applyFill="1" applyBorder="1" applyAlignment="1">
      <alignment horizontal="right"/>
    </xf>
    <xf numFmtId="177" fontId="24" fillId="0" borderId="15" xfId="0" applyNumberFormat="1" applyFont="1" applyFill="1" applyBorder="1" applyAlignment="1">
      <alignment horizontal="left"/>
    </xf>
    <xf numFmtId="5" fontId="24" fillId="0" borderId="24" xfId="0" applyNumberFormat="1" applyFont="1" applyFill="1" applyBorder="1" applyAlignment="1">
      <alignment/>
    </xf>
    <xf numFmtId="206" fontId="24" fillId="0" borderId="15" xfId="0" applyNumberFormat="1" applyFont="1" applyFill="1" applyBorder="1" applyAlignment="1">
      <alignment/>
    </xf>
    <xf numFmtId="177" fontId="35" fillId="0" borderId="15" xfId="0" applyNumberFormat="1" applyFont="1" applyFill="1" applyBorder="1" applyAlignment="1">
      <alignment horizontal="left"/>
    </xf>
    <xf numFmtId="5" fontId="35" fillId="0" borderId="24" xfId="0" applyNumberFormat="1" applyFont="1" applyFill="1" applyBorder="1" applyAlignment="1">
      <alignment/>
    </xf>
    <xf numFmtId="206" fontId="35" fillId="0" borderId="15" xfId="0" applyNumberFormat="1" applyFont="1" applyFill="1" applyBorder="1" applyAlignment="1">
      <alignment/>
    </xf>
    <xf numFmtId="177" fontId="24" fillId="0" borderId="13" xfId="0" applyNumberFormat="1" applyFont="1" applyFill="1" applyBorder="1" applyAlignment="1">
      <alignment horizontal="left"/>
    </xf>
    <xf numFmtId="5" fontId="24" fillId="0" borderId="28" xfId="0" applyNumberFormat="1" applyFont="1" applyFill="1" applyBorder="1" applyAlignment="1">
      <alignment/>
    </xf>
    <xf numFmtId="206" fontId="24" fillId="0" borderId="13" xfId="0" applyNumberFormat="1" applyFont="1" applyFill="1" applyBorder="1" applyAlignment="1">
      <alignment/>
    </xf>
    <xf numFmtId="177" fontId="26" fillId="0" borderId="90" xfId="0" applyNumberFormat="1" applyFont="1" applyFill="1" applyBorder="1" applyAlignment="1">
      <alignment/>
    </xf>
    <xf numFmtId="5" fontId="26" fillId="0" borderId="91" xfId="0" applyNumberFormat="1" applyFont="1" applyFill="1" applyBorder="1" applyAlignment="1">
      <alignment/>
    </xf>
    <xf numFmtId="177" fontId="6" fillId="0" borderId="90" xfId="0" applyNumberFormat="1" applyFont="1" applyFill="1" applyBorder="1" applyAlignment="1">
      <alignment/>
    </xf>
    <xf numFmtId="177" fontId="26" fillId="0" borderId="15" xfId="0" applyNumberFormat="1" applyFont="1" applyFill="1" applyBorder="1" applyAlignment="1">
      <alignment horizontal="left"/>
    </xf>
    <xf numFmtId="5" fontId="24" fillId="0" borderId="24" xfId="0" applyNumberFormat="1" applyFont="1" applyFill="1" applyBorder="1" applyAlignment="1">
      <alignment horizontal="right"/>
    </xf>
    <xf numFmtId="177" fontId="24" fillId="0" borderId="46" xfId="0" applyNumberFormat="1" applyFont="1" applyFill="1" applyBorder="1" applyAlignment="1">
      <alignment horizontal="left"/>
    </xf>
    <xf numFmtId="5" fontId="24" fillId="0" borderId="12" xfId="0" applyNumberFormat="1" applyFont="1" applyFill="1" applyBorder="1" applyAlignment="1">
      <alignment horizontal="right"/>
    </xf>
    <xf numFmtId="177" fontId="24" fillId="0" borderId="0" xfId="0" applyNumberFormat="1" applyFont="1" applyFill="1" applyBorder="1" applyAlignment="1">
      <alignment horizontal="left"/>
    </xf>
    <xf numFmtId="5" fontId="24" fillId="0" borderId="92" xfId="0" applyNumberFormat="1" applyFont="1" applyFill="1" applyBorder="1" applyAlignment="1">
      <alignment horizontal="right"/>
    </xf>
    <xf numFmtId="177" fontId="26" fillId="0" borderId="93" xfId="0" applyNumberFormat="1" applyFont="1" applyFill="1" applyBorder="1" applyAlignment="1">
      <alignment horizontal="left"/>
    </xf>
    <xf numFmtId="5" fontId="26" fillId="0" borderId="48" xfId="0" applyNumberFormat="1" applyFont="1" applyFill="1" applyBorder="1" applyAlignment="1">
      <alignment horizontal="right"/>
    </xf>
    <xf numFmtId="177" fontId="6" fillId="0" borderId="20" xfId="0" applyNumberFormat="1" applyFont="1" applyFill="1" applyBorder="1" applyAlignment="1">
      <alignment/>
    </xf>
    <xf numFmtId="177" fontId="6" fillId="0" borderId="20" xfId="0" applyNumberFormat="1" applyFont="1" applyFill="1" applyBorder="1" applyAlignment="1">
      <alignment/>
    </xf>
    <xf numFmtId="177" fontId="57" fillId="0" borderId="0" xfId="0" applyNumberFormat="1" applyFont="1" applyFill="1" applyAlignment="1">
      <alignment/>
    </xf>
    <xf numFmtId="177" fontId="6" fillId="0" borderId="0" xfId="0" applyNumberFormat="1" applyFont="1" applyFill="1" applyAlignment="1">
      <alignment horizontal="left"/>
    </xf>
    <xf numFmtId="0" fontId="40" fillId="0" borderId="12" xfId="0" applyNumberFormat="1" applyFont="1" applyFill="1" applyBorder="1" applyAlignment="1">
      <alignment/>
    </xf>
    <xf numFmtId="177" fontId="6" fillId="0" borderId="12" xfId="0" applyNumberFormat="1" applyFont="1" applyFill="1" applyBorder="1" applyAlignment="1">
      <alignment/>
    </xf>
    <xf numFmtId="177" fontId="6" fillId="0" borderId="12" xfId="0" applyNumberFormat="1" applyFont="1" applyFill="1" applyBorder="1" applyAlignment="1">
      <alignment/>
    </xf>
    <xf numFmtId="177" fontId="9" fillId="0" borderId="0" xfId="0" applyNumberFormat="1" applyFont="1" applyFill="1" applyAlignment="1">
      <alignment horizontal="centerContinuous"/>
    </xf>
    <xf numFmtId="177" fontId="53" fillId="0" borderId="0" xfId="0" applyNumberFormat="1" applyFont="1" applyFill="1" applyAlignment="1">
      <alignment horizontal="centerContinuous"/>
    </xf>
    <xf numFmtId="177" fontId="53" fillId="0" borderId="0" xfId="0" applyNumberFormat="1" applyFont="1" applyFill="1" applyAlignment="1">
      <alignment/>
    </xf>
    <xf numFmtId="177" fontId="22" fillId="0" borderId="0" xfId="0" applyNumberFormat="1" applyFont="1" applyFill="1" applyAlignment="1">
      <alignment/>
    </xf>
    <xf numFmtId="177" fontId="27" fillId="0" borderId="27" xfId="0" applyNumberFormat="1" applyFont="1" applyFill="1" applyBorder="1" applyAlignment="1">
      <alignment horizontal="centerContinuous"/>
    </xf>
    <xf numFmtId="177" fontId="27" fillId="0" borderId="16" xfId="0" applyNumberFormat="1" applyFont="1" applyFill="1" applyBorder="1" applyAlignment="1">
      <alignment horizontal="center"/>
    </xf>
    <xf numFmtId="177" fontId="27" fillId="0" borderId="94" xfId="0" applyNumberFormat="1" applyFont="1" applyFill="1" applyBorder="1" applyAlignment="1">
      <alignment horizontal="left"/>
    </xf>
    <xf numFmtId="1" fontId="27" fillId="0" borderId="94" xfId="0" applyNumberFormat="1" applyFont="1" applyFill="1" applyBorder="1" applyAlignment="1">
      <alignment/>
    </xf>
    <xf numFmtId="165" fontId="27" fillId="0" borderId="94" xfId="0" applyNumberFormat="1" applyFont="1" applyFill="1" applyBorder="1" applyAlignment="1">
      <alignment horizontal="right"/>
    </xf>
    <xf numFmtId="1" fontId="27" fillId="0" borderId="95" xfId="0" applyNumberFormat="1" applyFont="1" applyFill="1" applyBorder="1" applyAlignment="1">
      <alignment/>
    </xf>
    <xf numFmtId="165" fontId="27" fillId="0" borderId="94" xfId="0" applyNumberFormat="1" applyFont="1" applyFill="1" applyBorder="1" applyAlignment="1">
      <alignment/>
    </xf>
    <xf numFmtId="177" fontId="60" fillId="0" borderId="0" xfId="0" applyNumberFormat="1" applyFont="1" applyFill="1" applyAlignment="1">
      <alignment/>
    </xf>
    <xf numFmtId="177" fontId="100" fillId="0" borderId="0" xfId="0" applyNumberFormat="1" applyFont="1" applyFill="1" applyBorder="1" applyAlignment="1">
      <alignment/>
    </xf>
    <xf numFmtId="177" fontId="101" fillId="0" borderId="0" xfId="0" applyNumberFormat="1" applyFont="1" applyFill="1" applyAlignment="1">
      <alignment/>
    </xf>
    <xf numFmtId="177" fontId="18" fillId="0" borderId="0" xfId="0" applyNumberFormat="1" applyFont="1" applyFill="1" applyAlignment="1">
      <alignment/>
    </xf>
    <xf numFmtId="177" fontId="29" fillId="0" borderId="0" xfId="0" applyNumberFormat="1" applyFont="1" applyFill="1" applyAlignment="1">
      <alignment/>
    </xf>
    <xf numFmtId="4" fontId="17" fillId="0" borderId="0" xfId="0" applyNumberFormat="1" applyFont="1" applyFill="1" applyAlignment="1">
      <alignment/>
    </xf>
    <xf numFmtId="4" fontId="22" fillId="0" borderId="0" xfId="0" applyNumberFormat="1" applyFont="1" applyFill="1" applyAlignment="1">
      <alignment/>
    </xf>
    <xf numFmtId="4" fontId="6" fillId="0" borderId="0" xfId="0" applyNumberFormat="1" applyFont="1" applyFill="1" applyAlignment="1">
      <alignment/>
    </xf>
    <xf numFmtId="4" fontId="24" fillId="0" borderId="29" xfId="0" applyNumberFormat="1" applyFont="1" applyFill="1" applyBorder="1" applyAlignment="1">
      <alignment/>
    </xf>
    <xf numFmtId="4" fontId="6" fillId="0" borderId="22" xfId="0" applyNumberFormat="1" applyFont="1" applyFill="1" applyBorder="1" applyAlignment="1">
      <alignment/>
    </xf>
    <xf numFmtId="4" fontId="6" fillId="0" borderId="14" xfId="0" applyNumberFormat="1" applyFont="1" applyFill="1" applyBorder="1" applyAlignment="1">
      <alignment/>
    </xf>
    <xf numFmtId="4" fontId="6" fillId="0" borderId="21" xfId="0" applyNumberFormat="1" applyFont="1" applyFill="1" applyBorder="1" applyAlignment="1">
      <alignment/>
    </xf>
    <xf numFmtId="4" fontId="6" fillId="0" borderId="96" xfId="0" applyNumberFormat="1" applyFont="1" applyFill="1" applyBorder="1" applyAlignment="1">
      <alignment/>
    </xf>
    <xf numFmtId="4" fontId="6" fillId="0" borderId="11" xfId="0" applyNumberFormat="1" applyFont="1" applyFill="1" applyBorder="1" applyAlignment="1">
      <alignment/>
    </xf>
    <xf numFmtId="4" fontId="6" fillId="0" borderId="45" xfId="0" applyNumberFormat="1" applyFont="1" applyFill="1" applyBorder="1" applyAlignment="1">
      <alignment/>
    </xf>
    <xf numFmtId="4" fontId="6" fillId="0" borderId="97" xfId="0" applyNumberFormat="1" applyFont="1" applyFill="1" applyBorder="1" applyAlignment="1">
      <alignment/>
    </xf>
    <xf numFmtId="4" fontId="6" fillId="0" borderId="0" xfId="0" applyNumberFormat="1" applyFont="1" applyFill="1" applyBorder="1" applyAlignment="1">
      <alignment/>
    </xf>
    <xf numFmtId="4" fontId="40" fillId="0" borderId="0" xfId="0" applyNumberFormat="1" applyFont="1" applyFill="1" applyAlignment="1">
      <alignment/>
    </xf>
    <xf numFmtId="4" fontId="22" fillId="0" borderId="0" xfId="0" applyNumberFormat="1" applyFont="1" applyFill="1" applyAlignment="1">
      <alignment horizontal="centerContinuous"/>
    </xf>
    <xf numFmtId="4" fontId="22" fillId="0" borderId="0" xfId="0" applyNumberFormat="1" applyFont="1" applyFill="1" applyBorder="1" applyAlignment="1">
      <alignment horizontal="centerContinuous"/>
    </xf>
    <xf numFmtId="4" fontId="6" fillId="0" borderId="0" xfId="0" applyNumberFormat="1" applyFont="1" applyFill="1" applyAlignment="1">
      <alignment horizontal="centerContinuous"/>
    </xf>
    <xf numFmtId="4" fontId="6" fillId="0" borderId="0" xfId="0" applyNumberFormat="1" applyFont="1" applyFill="1" applyBorder="1" applyAlignment="1">
      <alignment horizontal="centerContinuous"/>
    </xf>
    <xf numFmtId="37" fontId="24" fillId="0" borderId="20" xfId="0" applyNumberFormat="1" applyFont="1" applyFill="1" applyBorder="1" applyAlignment="1">
      <alignment/>
    </xf>
    <xf numFmtId="37" fontId="24" fillId="0" borderId="26" xfId="0" applyNumberFormat="1" applyFont="1" applyFill="1" applyBorder="1" applyAlignment="1">
      <alignment/>
    </xf>
    <xf numFmtId="37" fontId="24" fillId="0" borderId="16" xfId="0" applyNumberFormat="1" applyFont="1" applyFill="1" applyBorder="1" applyAlignment="1">
      <alignment/>
    </xf>
    <xf numFmtId="37" fontId="24" fillId="0" borderId="23" xfId="0" applyNumberFormat="1" applyFont="1" applyFill="1" applyBorder="1" applyAlignment="1">
      <alignment/>
    </xf>
    <xf numFmtId="37" fontId="24" fillId="0" borderId="15" xfId="0" applyNumberFormat="1" applyFont="1" applyFill="1" applyBorder="1" applyAlignment="1">
      <alignment/>
    </xf>
    <xf numFmtId="37" fontId="24" fillId="0" borderId="24" xfId="0" applyNumberFormat="1" applyFont="1" applyFill="1" applyBorder="1" applyAlignment="1">
      <alignment/>
    </xf>
    <xf numFmtId="37" fontId="24" fillId="0" borderId="13" xfId="0" applyNumberFormat="1" applyFont="1" applyFill="1" applyBorder="1" applyAlignment="1">
      <alignment/>
    </xf>
    <xf numFmtId="37" fontId="24" fillId="0" borderId="28" xfId="0" applyNumberFormat="1" applyFont="1" applyFill="1" applyBorder="1" applyAlignment="1">
      <alignment/>
    </xf>
    <xf numFmtId="37" fontId="24" fillId="0" borderId="90" xfId="0" applyNumberFormat="1" applyFont="1" applyFill="1" applyBorder="1" applyAlignment="1">
      <alignment horizontal="left"/>
    </xf>
    <xf numFmtId="37" fontId="24" fillId="0" borderId="91" xfId="0" applyNumberFormat="1" applyFont="1" applyFill="1" applyBorder="1" applyAlignment="1">
      <alignment/>
    </xf>
    <xf numFmtId="4" fontId="24" fillId="0" borderId="15" xfId="0" applyNumberFormat="1" applyFont="1" applyFill="1" applyBorder="1" applyAlignment="1">
      <alignment/>
    </xf>
    <xf numFmtId="4" fontId="0" fillId="0" borderId="15" xfId="0" applyNumberFormat="1" applyFont="1" applyFill="1" applyBorder="1" applyAlignment="1">
      <alignment/>
    </xf>
    <xf numFmtId="4" fontId="24" fillId="0" borderId="0" xfId="0" applyNumberFormat="1" applyFont="1" applyFill="1" applyBorder="1" applyAlignment="1">
      <alignment/>
    </xf>
    <xf numFmtId="4" fontId="0" fillId="0" borderId="0" xfId="0" applyNumberFormat="1" applyFont="1" applyFill="1" applyBorder="1" applyAlignment="1">
      <alignment/>
    </xf>
    <xf numFmtId="4" fontId="24" fillId="0" borderId="98" xfId="0" applyNumberFormat="1" applyFont="1" applyFill="1" applyBorder="1" applyAlignment="1">
      <alignment/>
    </xf>
    <xf numFmtId="4" fontId="0" fillId="0" borderId="98" xfId="0" applyNumberFormat="1" applyFont="1" applyFill="1" applyBorder="1" applyAlignment="1">
      <alignment/>
    </xf>
    <xf numFmtId="4" fontId="24" fillId="0" borderId="93" xfId="0" applyNumberFormat="1" applyFont="1" applyFill="1" applyBorder="1" applyAlignment="1">
      <alignment/>
    </xf>
    <xf numFmtId="4" fontId="0" fillId="0" borderId="93" xfId="0" applyNumberFormat="1" applyFont="1" applyFill="1" applyBorder="1" applyAlignment="1">
      <alignment/>
    </xf>
    <xf numFmtId="4" fontId="24" fillId="0" borderId="14" xfId="0" applyNumberFormat="1" applyFont="1" applyFill="1" applyBorder="1" applyAlignment="1">
      <alignment/>
    </xf>
    <xf numFmtId="4" fontId="24" fillId="0" borderId="24" xfId="0" applyNumberFormat="1" applyFont="1" applyFill="1" applyBorder="1" applyAlignment="1">
      <alignment/>
    </xf>
    <xf numFmtId="37" fontId="24" fillId="0" borderId="14" xfId="0" applyNumberFormat="1" applyFont="1" applyFill="1" applyBorder="1" applyAlignment="1">
      <alignment/>
    </xf>
    <xf numFmtId="37" fontId="24" fillId="0" borderId="11" xfId="0" applyNumberFormat="1" applyFont="1" applyFill="1" applyBorder="1" applyAlignment="1">
      <alignment/>
    </xf>
    <xf numFmtId="37" fontId="24" fillId="0" borderId="99" xfId="0" applyNumberFormat="1" applyFont="1" applyFill="1" applyBorder="1" applyAlignment="1">
      <alignment/>
    </xf>
    <xf numFmtId="37" fontId="26" fillId="0" borderId="49" xfId="0" applyNumberFormat="1" applyFont="1" applyFill="1" applyBorder="1" applyAlignment="1">
      <alignment/>
    </xf>
    <xf numFmtId="4" fontId="26" fillId="0" borderId="93" xfId="0" applyNumberFormat="1" applyFont="1" applyFill="1" applyBorder="1" applyAlignment="1">
      <alignment/>
    </xf>
    <xf numFmtId="4" fontId="0" fillId="35" borderId="0" xfId="0" applyNumberFormat="1" applyFill="1" applyAlignment="1">
      <alignment/>
    </xf>
    <xf numFmtId="4" fontId="17" fillId="35" borderId="0" xfId="0" applyNumberFormat="1" applyFont="1" applyFill="1" applyAlignment="1">
      <alignment/>
    </xf>
    <xf numFmtId="4" fontId="13" fillId="0" borderId="0" xfId="67" applyNumberFormat="1" applyFont="1" applyAlignment="1">
      <alignment/>
      <protection/>
    </xf>
    <xf numFmtId="4" fontId="44" fillId="0" borderId="0" xfId="74" applyNumberFormat="1" applyFont="1">
      <alignment/>
      <protection/>
    </xf>
    <xf numFmtId="4" fontId="20" fillId="0" borderId="0" xfId="74" applyNumberFormat="1" applyFont="1" applyAlignment="1">
      <alignment horizontal="left"/>
      <protection/>
    </xf>
    <xf numFmtId="4" fontId="20" fillId="0" borderId="0" xfId="74" applyNumberFormat="1" applyAlignment="1">
      <alignment horizontal="centerContinuous"/>
      <protection/>
    </xf>
    <xf numFmtId="4" fontId="20" fillId="0" borderId="0" xfId="74" applyNumberFormat="1">
      <alignment/>
      <protection/>
    </xf>
    <xf numFmtId="4" fontId="20" fillId="0" borderId="0" xfId="74" applyNumberFormat="1" applyFont="1" applyBorder="1">
      <alignment/>
      <protection/>
    </xf>
    <xf numFmtId="4" fontId="20" fillId="0" borderId="0" xfId="74" applyNumberFormat="1" applyBorder="1">
      <alignment/>
      <protection/>
    </xf>
    <xf numFmtId="4" fontId="2" fillId="0" borderId="0" xfId="74" applyNumberFormat="1" applyFont="1" applyFill="1" applyAlignment="1">
      <alignment/>
      <protection/>
    </xf>
    <xf numFmtId="4" fontId="3" fillId="0" borderId="0" xfId="74" applyNumberFormat="1" applyFont="1" applyFill="1" applyAlignment="1">
      <alignment/>
      <protection/>
    </xf>
    <xf numFmtId="4" fontId="102" fillId="0" borderId="0" xfId="74" applyNumberFormat="1" applyFont="1" applyFill="1" applyAlignment="1">
      <alignment/>
      <protection/>
    </xf>
    <xf numFmtId="4" fontId="20" fillId="0" borderId="0" xfId="76" applyNumberFormat="1">
      <alignment/>
      <protection/>
    </xf>
    <xf numFmtId="4" fontId="17" fillId="0" borderId="0" xfId="76" applyNumberFormat="1" applyFont="1">
      <alignment/>
      <protection/>
    </xf>
    <xf numFmtId="4" fontId="20" fillId="0" borderId="0" xfId="76" applyNumberFormat="1" applyAlignment="1">
      <alignment horizontal="centerContinuous"/>
      <protection/>
    </xf>
    <xf numFmtId="4" fontId="0" fillId="0" borderId="0" xfId="76" applyNumberFormat="1" applyFont="1" applyAlignment="1">
      <alignment horizontal="centerContinuous"/>
      <protection/>
    </xf>
    <xf numFmtId="4" fontId="21" fillId="0" borderId="0" xfId="76" applyNumberFormat="1" applyFont="1">
      <alignment/>
      <protection/>
    </xf>
    <xf numFmtId="4" fontId="12" fillId="0" borderId="0" xfId="76" applyNumberFormat="1" applyFont="1">
      <alignment/>
      <protection/>
    </xf>
    <xf numFmtId="4" fontId="12" fillId="0" borderId="0" xfId="76" applyNumberFormat="1" applyFont="1" applyFill="1">
      <alignment/>
      <protection/>
    </xf>
    <xf numFmtId="4" fontId="12" fillId="0" borderId="10" xfId="42" applyNumberFormat="1" applyFont="1" applyBorder="1" applyAlignment="1">
      <alignment/>
    </xf>
    <xf numFmtId="4" fontId="12" fillId="0" borderId="0" xfId="42" applyNumberFormat="1" applyFont="1" applyAlignment="1">
      <alignment/>
    </xf>
    <xf numFmtId="4" fontId="21" fillId="0" borderId="25" xfId="76" applyNumberFormat="1" applyFont="1" applyBorder="1" applyAlignment="1">
      <alignment horizontal="left"/>
      <protection/>
    </xf>
    <xf numFmtId="4" fontId="20" fillId="0" borderId="0" xfId="76" applyNumberFormat="1" applyFill="1">
      <alignment/>
      <protection/>
    </xf>
    <xf numFmtId="4" fontId="20" fillId="0" borderId="0" xfId="76" applyNumberFormat="1" applyFont="1">
      <alignment/>
      <protection/>
    </xf>
    <xf numFmtId="4" fontId="1" fillId="0" borderId="0" xfId="76" applyNumberFormat="1" applyFont="1" applyAlignment="1">
      <alignment horizontal="left"/>
      <protection/>
    </xf>
    <xf numFmtId="4" fontId="12" fillId="0" borderId="29" xfId="76" applyNumberFormat="1" applyFont="1" applyBorder="1">
      <alignment/>
      <protection/>
    </xf>
    <xf numFmtId="4" fontId="12" fillId="0" borderId="11" xfId="76" applyNumberFormat="1" applyFont="1" applyBorder="1">
      <alignment/>
      <protection/>
    </xf>
    <xf numFmtId="4" fontId="12" fillId="0" borderId="12" xfId="76" applyNumberFormat="1" applyFont="1" applyBorder="1">
      <alignment/>
      <protection/>
    </xf>
    <xf numFmtId="4" fontId="12" fillId="0" borderId="11" xfId="42" applyNumberFormat="1" applyFont="1" applyBorder="1" applyAlignment="1">
      <alignment/>
    </xf>
    <xf numFmtId="4" fontId="12" fillId="0" borderId="12" xfId="42" applyNumberFormat="1" applyFont="1" applyBorder="1" applyAlignment="1">
      <alignment/>
    </xf>
    <xf numFmtId="4" fontId="44" fillId="35" borderId="0" xfId="0" applyNumberFormat="1" applyFont="1" applyFill="1" applyAlignment="1">
      <alignment/>
    </xf>
    <xf numFmtId="4" fontId="21" fillId="35" borderId="0" xfId="0" applyNumberFormat="1" applyFont="1" applyFill="1" applyAlignment="1">
      <alignment horizontal="center"/>
    </xf>
    <xf numFmtId="4" fontId="13" fillId="35" borderId="0" xfId="76" applyNumberFormat="1" applyFont="1" applyFill="1">
      <alignment/>
      <protection/>
    </xf>
    <xf numFmtId="4" fontId="21" fillId="35" borderId="0" xfId="0" applyNumberFormat="1" applyFont="1" applyFill="1" applyBorder="1" applyAlignment="1">
      <alignment horizontal="center"/>
    </xf>
    <xf numFmtId="4" fontId="0" fillId="35" borderId="0" xfId="0" applyNumberFormat="1" applyFill="1" applyBorder="1" applyAlignment="1">
      <alignment wrapText="1"/>
    </xf>
    <xf numFmtId="4" fontId="21" fillId="35" borderId="0" xfId="0" applyNumberFormat="1" applyFont="1" applyFill="1" applyBorder="1" applyAlignment="1">
      <alignment horizontal="center" wrapText="1"/>
    </xf>
    <xf numFmtId="4" fontId="21" fillId="35" borderId="0" xfId="0" applyNumberFormat="1" applyFont="1" applyFill="1" applyBorder="1" applyAlignment="1">
      <alignment horizontal="right" wrapText="1"/>
    </xf>
    <xf numFmtId="4" fontId="58" fillId="35" borderId="0" xfId="0" applyNumberFormat="1" applyFont="1" applyFill="1" applyAlignment="1">
      <alignment/>
    </xf>
    <xf numFmtId="4" fontId="33" fillId="35" borderId="0" xfId="0" applyNumberFormat="1" applyFont="1" applyFill="1" applyBorder="1" applyAlignment="1">
      <alignment wrapText="1"/>
    </xf>
    <xf numFmtId="4" fontId="29" fillId="35" borderId="0" xfId="68" applyNumberFormat="1" applyFont="1" applyFill="1" applyBorder="1" applyAlignment="1">
      <alignment horizontal="right" vertical="center" wrapText="1"/>
      <protection/>
    </xf>
    <xf numFmtId="4" fontId="29" fillId="35" borderId="0" xfId="68" applyNumberFormat="1" applyFont="1" applyFill="1" applyBorder="1" applyAlignment="1">
      <alignment vertical="center" wrapText="1"/>
      <protection/>
    </xf>
    <xf numFmtId="37" fontId="5" fillId="35" borderId="0" xfId="0" applyNumberFormat="1" applyFont="1" applyFill="1" applyAlignment="1">
      <alignment/>
    </xf>
    <xf numFmtId="37" fontId="39" fillId="35" borderId="0" xfId="0" applyNumberFormat="1" applyFont="1" applyFill="1" applyAlignment="1">
      <alignment/>
    </xf>
    <xf numFmtId="4" fontId="5" fillId="35" borderId="0" xfId="0" applyNumberFormat="1" applyFont="1" applyFill="1" applyAlignment="1">
      <alignment/>
    </xf>
    <xf numFmtId="4" fontId="40" fillId="35" borderId="0" xfId="0" applyNumberFormat="1" applyFont="1" applyFill="1" applyAlignment="1">
      <alignment/>
    </xf>
    <xf numFmtId="4" fontId="6" fillId="35" borderId="0" xfId="0" applyNumberFormat="1" applyFont="1" applyFill="1" applyAlignment="1">
      <alignment/>
    </xf>
    <xf numFmtId="37" fontId="5" fillId="35" borderId="0" xfId="0" applyNumberFormat="1" applyFont="1" applyFill="1" applyAlignment="1">
      <alignment horizontal="centerContinuous"/>
    </xf>
    <xf numFmtId="37" fontId="5" fillId="35" borderId="29" xfId="0" applyNumberFormat="1" applyFont="1" applyFill="1" applyBorder="1" applyAlignment="1">
      <alignment/>
    </xf>
    <xf numFmtId="37" fontId="5" fillId="35" borderId="20" xfId="0" applyNumberFormat="1" applyFont="1" applyFill="1" applyBorder="1" applyAlignment="1">
      <alignment/>
    </xf>
    <xf numFmtId="37" fontId="5" fillId="35" borderId="11" xfId="0" applyNumberFormat="1" applyFont="1" applyFill="1" applyBorder="1" applyAlignment="1">
      <alignment/>
    </xf>
    <xf numFmtId="37" fontId="5" fillId="35" borderId="0" xfId="0" applyNumberFormat="1" applyFont="1" applyFill="1" applyBorder="1" applyAlignment="1">
      <alignment/>
    </xf>
    <xf numFmtId="37" fontId="4" fillId="35" borderId="16" xfId="0" applyNumberFormat="1" applyFont="1" applyFill="1" applyBorder="1" applyAlignment="1">
      <alignment/>
    </xf>
    <xf numFmtId="37" fontId="5" fillId="35" borderId="21" xfId="0" applyNumberFormat="1" applyFont="1" applyFill="1" applyBorder="1" applyAlignment="1">
      <alignment horizontal="left"/>
    </xf>
    <xf numFmtId="37" fontId="5" fillId="35" borderId="15" xfId="0" applyNumberFormat="1" applyFont="1" applyFill="1" applyBorder="1" applyAlignment="1">
      <alignment/>
    </xf>
    <xf numFmtId="37" fontId="27" fillId="35" borderId="13" xfId="0" applyNumberFormat="1" applyFont="1" applyFill="1" applyBorder="1" applyAlignment="1">
      <alignment/>
    </xf>
    <xf numFmtId="37" fontId="5" fillId="35" borderId="13" xfId="0" applyNumberFormat="1" applyFont="1" applyFill="1" applyBorder="1" applyAlignment="1">
      <alignment/>
    </xf>
    <xf numFmtId="37" fontId="5" fillId="35" borderId="21" xfId="0" applyNumberFormat="1" applyFont="1" applyFill="1" applyBorder="1" applyAlignment="1">
      <alignment/>
    </xf>
    <xf numFmtId="37" fontId="27" fillId="35" borderId="20" xfId="0" applyNumberFormat="1" applyFont="1" applyFill="1" applyBorder="1" applyAlignment="1">
      <alignment horizontal="centerContinuous"/>
    </xf>
    <xf numFmtId="37" fontId="27" fillId="35" borderId="29" xfId="0" applyNumberFormat="1" applyFont="1" applyFill="1" applyBorder="1" applyAlignment="1">
      <alignment horizontal="centerContinuous"/>
    </xf>
    <xf numFmtId="37" fontId="27" fillId="35" borderId="0" xfId="0" applyNumberFormat="1" applyFont="1" applyFill="1" applyBorder="1" applyAlignment="1">
      <alignment horizontal="centerContinuous"/>
    </xf>
    <xf numFmtId="4" fontId="27" fillId="35" borderId="21" xfId="0" applyNumberFormat="1" applyFont="1" applyFill="1" applyBorder="1" applyAlignment="1">
      <alignment/>
    </xf>
    <xf numFmtId="4" fontId="5" fillId="35" borderId="13" xfId="0" applyNumberFormat="1" applyFont="1" applyFill="1" applyBorder="1" applyAlignment="1">
      <alignment/>
    </xf>
    <xf numFmtId="4" fontId="5" fillId="35" borderId="21" xfId="0" applyNumberFormat="1" applyFont="1" applyFill="1" applyBorder="1" applyAlignment="1">
      <alignment/>
    </xf>
    <xf numFmtId="4" fontId="27" fillId="35" borderId="20" xfId="0" applyNumberFormat="1" applyFont="1" applyFill="1" applyBorder="1" applyAlignment="1">
      <alignment horizontal="centerContinuous"/>
    </xf>
    <xf numFmtId="4" fontId="27" fillId="35" borderId="0" xfId="0" applyNumberFormat="1" applyFont="1" applyFill="1" applyBorder="1" applyAlignment="1">
      <alignment horizontal="centerContinuous"/>
    </xf>
    <xf numFmtId="37" fontId="27" fillId="35" borderId="26" xfId="0" applyNumberFormat="1" applyFont="1" applyFill="1" applyBorder="1" applyAlignment="1">
      <alignment horizontal="centerContinuous"/>
    </xf>
    <xf numFmtId="37" fontId="27" fillId="35" borderId="12" xfId="0" applyNumberFormat="1" applyFont="1" applyFill="1" applyBorder="1" applyAlignment="1">
      <alignment horizontal="centerContinuous"/>
    </xf>
    <xf numFmtId="37" fontId="5" fillId="35" borderId="28" xfId="0" applyNumberFormat="1" applyFont="1" applyFill="1" applyBorder="1" applyAlignment="1">
      <alignment/>
    </xf>
    <xf numFmtId="4" fontId="5" fillId="35" borderId="0" xfId="0" applyNumberFormat="1" applyFont="1" applyFill="1" applyAlignment="1">
      <alignment horizontal="centerContinuous"/>
    </xf>
    <xf numFmtId="4" fontId="13" fillId="0" borderId="0" xfId="0" applyNumberFormat="1" applyFont="1" applyFill="1" applyAlignment="1">
      <alignment/>
    </xf>
    <xf numFmtId="4" fontId="5" fillId="0" borderId="0" xfId="0" applyNumberFormat="1" applyFont="1" applyFill="1" applyAlignment="1">
      <alignment/>
    </xf>
    <xf numFmtId="4" fontId="58" fillId="0" borderId="0" xfId="0" applyNumberFormat="1" applyFont="1" applyFill="1" applyAlignment="1">
      <alignment/>
    </xf>
    <xf numFmtId="4" fontId="6"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Alignment="1">
      <alignment horizontal="centerContinuous"/>
    </xf>
    <xf numFmtId="37" fontId="53" fillId="0" borderId="0" xfId="0" applyNumberFormat="1" applyFont="1" applyFill="1" applyAlignment="1">
      <alignment horizontal="centerContinuous"/>
    </xf>
    <xf numFmtId="37" fontId="5" fillId="0" borderId="29" xfId="0" applyNumberFormat="1" applyFont="1" applyFill="1" applyBorder="1" applyAlignment="1">
      <alignment/>
    </xf>
    <xf numFmtId="37" fontId="5" fillId="0" borderId="20" xfId="0" applyNumberFormat="1" applyFont="1" applyFill="1" applyBorder="1" applyAlignment="1">
      <alignment/>
    </xf>
    <xf numFmtId="37" fontId="5" fillId="0" borderId="26" xfId="0" applyNumberFormat="1" applyFont="1" applyFill="1" applyBorder="1" applyAlignment="1">
      <alignment/>
    </xf>
    <xf numFmtId="37" fontId="5" fillId="0" borderId="16" xfId="0" applyNumberFormat="1" applyFont="1" applyFill="1" applyBorder="1" applyAlignment="1">
      <alignment/>
    </xf>
    <xf numFmtId="37" fontId="5" fillId="0" borderId="23" xfId="0" applyNumberFormat="1" applyFont="1" applyFill="1" applyBorder="1" applyAlignment="1">
      <alignment/>
    </xf>
    <xf numFmtId="37" fontId="6" fillId="0" borderId="95" xfId="0" applyNumberFormat="1" applyFont="1" applyFill="1" applyBorder="1" applyAlignment="1">
      <alignment/>
    </xf>
    <xf numFmtId="37" fontId="27" fillId="0" borderId="100" xfId="0" applyNumberFormat="1" applyFont="1" applyFill="1" applyBorder="1" applyAlignment="1">
      <alignment/>
    </xf>
    <xf numFmtId="37" fontId="27" fillId="0" borderId="30" xfId="0" applyNumberFormat="1" applyFont="1" applyFill="1" applyBorder="1" applyAlignment="1">
      <alignment horizontal="centerContinuous"/>
    </xf>
    <xf numFmtId="37" fontId="27" fillId="0" borderId="89" xfId="0" applyNumberFormat="1" applyFont="1" applyFill="1" applyBorder="1" applyAlignment="1">
      <alignment horizontal="centerContinuous"/>
    </xf>
    <xf numFmtId="4" fontId="17" fillId="0" borderId="0" xfId="0" applyNumberFormat="1" applyFont="1" applyAlignment="1">
      <alignment/>
    </xf>
    <xf numFmtId="4" fontId="0" fillId="0" borderId="0" xfId="0" applyNumberFormat="1" applyFont="1" applyAlignment="1">
      <alignment/>
    </xf>
    <xf numFmtId="4" fontId="58" fillId="0" borderId="0" xfId="0" applyNumberFormat="1" applyFont="1" applyFill="1" applyAlignment="1">
      <alignment/>
    </xf>
    <xf numFmtId="4" fontId="0" fillId="0" borderId="0" xfId="0" applyNumberFormat="1" applyAlignment="1">
      <alignment/>
    </xf>
    <xf numFmtId="4" fontId="44" fillId="0" borderId="0" xfId="0" applyNumberFormat="1" applyFont="1" applyFill="1" applyAlignment="1">
      <alignment/>
    </xf>
    <xf numFmtId="37" fontId="13" fillId="0" borderId="0" xfId="0" applyNumberFormat="1" applyFont="1" applyAlignment="1">
      <alignment horizontal="centerContinuous"/>
    </xf>
    <xf numFmtId="37" fontId="0" fillId="0" borderId="0" xfId="0" applyNumberFormat="1" applyAlignment="1">
      <alignment/>
    </xf>
    <xf numFmtId="37" fontId="13" fillId="0" borderId="0" xfId="0" applyNumberFormat="1" applyFont="1" applyAlignment="1">
      <alignment horizontal="center"/>
    </xf>
    <xf numFmtId="37" fontId="0" fillId="0" borderId="0" xfId="0" applyNumberFormat="1" applyFont="1" applyAlignment="1">
      <alignment horizontal="centerContinuous"/>
    </xf>
    <xf numFmtId="37" fontId="53" fillId="0" borderId="0" xfId="0" applyNumberFormat="1" applyFont="1" applyAlignment="1">
      <alignment horizontal="centerContinuous"/>
    </xf>
    <xf numFmtId="37" fontId="0" fillId="0" borderId="0" xfId="0" applyNumberFormat="1" applyFont="1" applyAlignment="1">
      <alignment/>
    </xf>
    <xf numFmtId="37" fontId="18" fillId="33" borderId="0" xfId="0" applyNumberFormat="1" applyFont="1" applyFill="1" applyAlignment="1">
      <alignment/>
    </xf>
    <xf numFmtId="37" fontId="22" fillId="0" borderId="0" xfId="0" applyNumberFormat="1" applyFont="1" applyAlignment="1">
      <alignment horizontal="left"/>
    </xf>
    <xf numFmtId="37" fontId="22" fillId="0" borderId="0" xfId="0" applyNumberFormat="1" applyFont="1" applyAlignment="1">
      <alignment horizontal="center"/>
    </xf>
    <xf numFmtId="37" fontId="44" fillId="0" borderId="0" xfId="0" applyNumberFormat="1" applyFont="1" applyAlignment="1">
      <alignment horizontal="centerContinuous"/>
    </xf>
    <xf numFmtId="37" fontId="26" fillId="33" borderId="101" xfId="0" applyNumberFormat="1" applyFont="1" applyFill="1" applyBorder="1" applyAlignment="1">
      <alignment/>
    </xf>
    <xf numFmtId="37" fontId="26" fillId="33" borderId="102" xfId="0" applyNumberFormat="1" applyFont="1" applyFill="1" applyBorder="1" applyAlignment="1">
      <alignment/>
    </xf>
    <xf numFmtId="37" fontId="26" fillId="33" borderId="11" xfId="0" applyNumberFormat="1" applyFont="1" applyFill="1" applyBorder="1" applyAlignment="1">
      <alignment/>
    </xf>
    <xf numFmtId="37" fontId="26" fillId="33" borderId="0" xfId="0" applyNumberFormat="1" applyFont="1" applyFill="1" applyAlignment="1">
      <alignment/>
    </xf>
    <xf numFmtId="37" fontId="26" fillId="33" borderId="0" xfId="0" applyNumberFormat="1" applyFont="1" applyFill="1" applyBorder="1" applyAlignment="1">
      <alignment/>
    </xf>
    <xf numFmtId="4" fontId="24" fillId="33" borderId="14" xfId="0" applyNumberFormat="1" applyFont="1" applyFill="1" applyBorder="1" applyAlignment="1">
      <alignment horizontal="left"/>
    </xf>
    <xf numFmtId="4" fontId="6" fillId="0" borderId="48" xfId="0" applyNumberFormat="1" applyFont="1" applyBorder="1" applyAlignment="1">
      <alignment/>
    </xf>
    <xf numFmtId="4" fontId="6" fillId="0" borderId="24" xfId="0" applyNumberFormat="1" applyFont="1" applyBorder="1" applyAlignment="1">
      <alignment/>
    </xf>
    <xf numFmtId="4" fontId="6" fillId="0" borderId="19" xfId="0" applyNumberFormat="1" applyFont="1" applyBorder="1" applyAlignment="1">
      <alignment horizontal="right"/>
    </xf>
    <xf numFmtId="4" fontId="58" fillId="0" borderId="15" xfId="0" applyNumberFormat="1" applyFont="1" applyFill="1" applyBorder="1" applyAlignment="1">
      <alignment/>
    </xf>
    <xf numFmtId="4" fontId="0" fillId="0" borderId="15" xfId="0" applyNumberFormat="1" applyBorder="1" applyAlignment="1">
      <alignment/>
    </xf>
    <xf numFmtId="4" fontId="24" fillId="33" borderId="24" xfId="0" applyNumberFormat="1" applyFont="1" applyFill="1" applyBorder="1" applyAlignment="1">
      <alignment/>
    </xf>
    <xf numFmtId="4" fontId="24" fillId="33" borderId="15" xfId="0" applyNumberFormat="1" applyFont="1" applyFill="1" applyBorder="1" applyAlignment="1">
      <alignment/>
    </xf>
    <xf numFmtId="4" fontId="24" fillId="33" borderId="0" xfId="0" applyNumberFormat="1" applyFont="1" applyFill="1" applyBorder="1" applyAlignment="1">
      <alignment/>
    </xf>
    <xf numFmtId="4" fontId="26" fillId="33" borderId="103" xfId="0" applyNumberFormat="1" applyFont="1" applyFill="1" applyBorder="1" applyAlignment="1">
      <alignment/>
    </xf>
    <xf numFmtId="4" fontId="6" fillId="0" borderId="104" xfId="0" applyNumberFormat="1" applyFont="1" applyBorder="1" applyAlignment="1">
      <alignment/>
    </xf>
    <xf numFmtId="37" fontId="17" fillId="0" borderId="30" xfId="0" applyNumberFormat="1" applyFont="1" applyBorder="1" applyAlignment="1">
      <alignment/>
    </xf>
    <xf numFmtId="3" fontId="41" fillId="0" borderId="0" xfId="0" applyNumberFormat="1" applyFont="1" applyFill="1" applyAlignment="1">
      <alignment/>
    </xf>
    <xf numFmtId="4" fontId="24" fillId="0" borderId="66" xfId="0" applyNumberFormat="1" applyFont="1" applyFill="1" applyBorder="1" applyAlignment="1">
      <alignment/>
    </xf>
    <xf numFmtId="4" fontId="24" fillId="0" borderId="105" xfId="0" applyNumberFormat="1" applyFont="1" applyFill="1" applyBorder="1" applyAlignment="1">
      <alignment/>
    </xf>
    <xf numFmtId="4" fontId="24" fillId="0" borderId="68" xfId="0" applyNumberFormat="1" applyFont="1" applyFill="1" applyBorder="1" applyAlignment="1">
      <alignment/>
    </xf>
    <xf numFmtId="4" fontId="24" fillId="0" borderId="106" xfId="0" applyNumberFormat="1" applyFont="1" applyFill="1" applyBorder="1" applyAlignment="1">
      <alignment/>
    </xf>
    <xf numFmtId="37" fontId="37" fillId="33" borderId="0" xfId="0" applyNumberFormat="1" applyFont="1" applyFill="1" applyAlignment="1">
      <alignment/>
    </xf>
    <xf numFmtId="37" fontId="24" fillId="33" borderId="0" xfId="0" applyNumberFormat="1" applyFont="1" applyFill="1" applyAlignment="1">
      <alignment/>
    </xf>
    <xf numFmtId="37" fontId="37" fillId="33" borderId="0" xfId="0" applyNumberFormat="1" applyFont="1" applyFill="1" applyAlignment="1">
      <alignment horizontal="centerContinuous"/>
    </xf>
    <xf numFmtId="37" fontId="24" fillId="33" borderId="0" xfId="0" applyNumberFormat="1" applyFont="1" applyFill="1" applyAlignment="1">
      <alignment horizontal="centerContinuous"/>
    </xf>
    <xf numFmtId="37" fontId="24" fillId="33" borderId="17" xfId="0" applyNumberFormat="1" applyFont="1" applyFill="1" applyBorder="1" applyAlignment="1">
      <alignment/>
    </xf>
    <xf numFmtId="37" fontId="24" fillId="33" borderId="10" xfId="0" applyNumberFormat="1" applyFont="1" applyFill="1" applyBorder="1" applyAlignment="1">
      <alignment/>
    </xf>
    <xf numFmtId="37" fontId="26" fillId="33" borderId="20" xfId="0" applyNumberFormat="1" applyFont="1" applyFill="1" applyBorder="1" applyAlignment="1">
      <alignment horizontal="centerContinuous"/>
    </xf>
    <xf numFmtId="37" fontId="25" fillId="33" borderId="13" xfId="0" applyNumberFormat="1" applyFont="1" applyFill="1" applyBorder="1" applyAlignment="1">
      <alignment horizontal="centerContinuous"/>
    </xf>
    <xf numFmtId="37" fontId="26" fillId="33" borderId="13" xfId="0" applyNumberFormat="1" applyFont="1" applyFill="1" applyBorder="1" applyAlignment="1">
      <alignment horizontal="centerContinuous"/>
    </xf>
    <xf numFmtId="37" fontId="26" fillId="33" borderId="29" xfId="0" applyNumberFormat="1" applyFont="1" applyFill="1" applyBorder="1" applyAlignment="1">
      <alignment horizontal="center"/>
    </xf>
    <xf numFmtId="37" fontId="26" fillId="33" borderId="20" xfId="0" applyNumberFormat="1" applyFont="1" applyFill="1" applyBorder="1" applyAlignment="1">
      <alignment horizontal="center"/>
    </xf>
    <xf numFmtId="37" fontId="26" fillId="33" borderId="26" xfId="0" applyNumberFormat="1" applyFont="1" applyFill="1" applyBorder="1" applyAlignment="1">
      <alignment horizontal="center"/>
    </xf>
    <xf numFmtId="37" fontId="26" fillId="33" borderId="28" xfId="0" applyNumberFormat="1" applyFont="1" applyFill="1" applyBorder="1" applyAlignment="1">
      <alignment horizontal="centerContinuous"/>
    </xf>
    <xf numFmtId="37" fontId="24" fillId="33" borderId="15" xfId="0" applyNumberFormat="1" applyFont="1" applyFill="1" applyBorder="1" applyAlignment="1">
      <alignment/>
    </xf>
    <xf numFmtId="37" fontId="24" fillId="33" borderId="46" xfId="0" applyNumberFormat="1" applyFont="1" applyFill="1" applyBorder="1" applyAlignment="1">
      <alignment/>
    </xf>
    <xf numFmtId="37" fontId="26" fillId="33" borderId="30" xfId="0" applyNumberFormat="1" applyFont="1" applyFill="1" applyBorder="1" applyAlignment="1">
      <alignment/>
    </xf>
    <xf numFmtId="37" fontId="24" fillId="33" borderId="30" xfId="0" applyNumberFormat="1" applyFont="1" applyFill="1" applyBorder="1" applyAlignment="1">
      <alignment/>
    </xf>
    <xf numFmtId="37" fontId="24" fillId="33" borderId="24" xfId="0" applyNumberFormat="1" applyFont="1" applyFill="1" applyBorder="1" applyAlignment="1">
      <alignment/>
    </xf>
    <xf numFmtId="37" fontId="26" fillId="33" borderId="89" xfId="0" applyNumberFormat="1" applyFont="1" applyFill="1" applyBorder="1" applyAlignment="1">
      <alignment/>
    </xf>
    <xf numFmtId="37" fontId="24" fillId="33" borderId="12" xfId="0" applyNumberFormat="1" applyFont="1" applyFill="1" applyBorder="1" applyAlignment="1">
      <alignment/>
    </xf>
    <xf numFmtId="37" fontId="24" fillId="33" borderId="28" xfId="0" applyNumberFormat="1" applyFont="1" applyFill="1" applyBorder="1" applyAlignment="1">
      <alignment/>
    </xf>
    <xf numFmtId="37" fontId="24" fillId="33" borderId="0" xfId="0" applyNumberFormat="1" applyFont="1" applyFill="1" applyBorder="1" applyAlignment="1">
      <alignment/>
    </xf>
    <xf numFmtId="37" fontId="24" fillId="33" borderId="107" xfId="0" applyNumberFormat="1" applyFont="1" applyFill="1" applyBorder="1" applyAlignment="1">
      <alignment/>
    </xf>
    <xf numFmtId="4" fontId="24" fillId="33" borderId="26" xfId="0" applyNumberFormat="1" applyFont="1" applyFill="1" applyBorder="1" applyAlignment="1">
      <alignment/>
    </xf>
    <xf numFmtId="4" fontId="24" fillId="33" borderId="108" xfId="0" applyNumberFormat="1" applyFont="1" applyFill="1" applyBorder="1" applyAlignment="1">
      <alignment/>
    </xf>
    <xf numFmtId="4" fontId="24" fillId="33" borderId="28" xfId="0" applyNumberFormat="1" applyFont="1" applyFill="1" applyBorder="1" applyAlignment="1">
      <alignment/>
    </xf>
    <xf numFmtId="4" fontId="24" fillId="33" borderId="107" xfId="0" applyNumberFormat="1" applyFont="1" applyFill="1" applyBorder="1" applyAlignment="1">
      <alignment/>
    </xf>
    <xf numFmtId="4" fontId="24" fillId="33" borderId="104" xfId="0" applyNumberFormat="1" applyFont="1" applyFill="1" applyBorder="1" applyAlignment="1">
      <alignment/>
    </xf>
    <xf numFmtId="4" fontId="24" fillId="33" borderId="20" xfId="0" applyNumberFormat="1" applyFont="1" applyFill="1" applyBorder="1" applyAlignment="1">
      <alignment/>
    </xf>
    <xf numFmtId="4" fontId="24" fillId="33" borderId="109" xfId="0" applyNumberFormat="1" applyFont="1" applyFill="1" applyBorder="1" applyAlignment="1">
      <alignment/>
    </xf>
    <xf numFmtId="4" fontId="22" fillId="0" borderId="0" xfId="0" applyNumberFormat="1" applyFont="1" applyAlignment="1">
      <alignment/>
    </xf>
    <xf numFmtId="4" fontId="22" fillId="0" borderId="0" xfId="0" applyNumberFormat="1" applyFont="1" applyAlignment="1">
      <alignment horizontal="center"/>
    </xf>
    <xf numFmtId="4" fontId="51" fillId="0" borderId="0" xfId="0" applyNumberFormat="1" applyFont="1" applyAlignment="1">
      <alignment horizontal="left"/>
    </xf>
    <xf numFmtId="4" fontId="51" fillId="0" borderId="0" xfId="0" applyNumberFormat="1" applyFont="1" applyAlignment="1">
      <alignment/>
    </xf>
    <xf numFmtId="4" fontId="32" fillId="0" borderId="0" xfId="0" applyNumberFormat="1" applyFont="1" applyAlignment="1">
      <alignment horizontal="centerContinuous"/>
    </xf>
    <xf numFmtId="4" fontId="6" fillId="0" borderId="0" xfId="0" applyNumberFormat="1" applyFont="1" applyAlignment="1">
      <alignment horizontal="centerContinuous"/>
    </xf>
    <xf numFmtId="4" fontId="40" fillId="0" borderId="0" xfId="0" applyNumberFormat="1" applyFont="1" applyAlignment="1">
      <alignment horizontal="left"/>
    </xf>
    <xf numFmtId="4" fontId="40" fillId="0" borderId="0" xfId="0" applyNumberFormat="1" applyFont="1" applyAlignment="1">
      <alignment/>
    </xf>
    <xf numFmtId="4" fontId="6" fillId="0" borderId="0" xfId="0" applyNumberFormat="1" applyFont="1" applyAlignment="1">
      <alignment/>
    </xf>
    <xf numFmtId="4" fontId="22" fillId="0" borderId="0" xfId="0" applyNumberFormat="1" applyFont="1" applyAlignment="1">
      <alignment horizontal="centerContinuous"/>
    </xf>
    <xf numFmtId="4" fontId="52" fillId="0" borderId="0" xfId="0" applyNumberFormat="1" applyFont="1" applyAlignment="1">
      <alignment horizontal="centerContinuous"/>
    </xf>
    <xf numFmtId="37" fontId="17" fillId="0" borderId="27" xfId="0" applyNumberFormat="1" applyFont="1" applyBorder="1" applyAlignment="1">
      <alignment horizontal="center"/>
    </xf>
    <xf numFmtId="37" fontId="17" fillId="0" borderId="30" xfId="0" applyNumberFormat="1" applyFont="1" applyBorder="1" applyAlignment="1">
      <alignment horizontal="center"/>
    </xf>
    <xf numFmtId="37" fontId="17" fillId="0" borderId="89" xfId="0" applyNumberFormat="1" applyFont="1" applyBorder="1" applyAlignment="1">
      <alignment horizontal="center"/>
    </xf>
    <xf numFmtId="4" fontId="6" fillId="0" borderId="11" xfId="0" applyNumberFormat="1" applyFont="1" applyBorder="1" applyAlignment="1">
      <alignment/>
    </xf>
    <xf numFmtId="4" fontId="6" fillId="0" borderId="0" xfId="0" applyNumberFormat="1" applyFont="1" applyBorder="1" applyAlignment="1">
      <alignment/>
    </xf>
    <xf numFmtId="4" fontId="17" fillId="0" borderId="0" xfId="0" applyNumberFormat="1" applyFont="1" applyAlignment="1">
      <alignment horizontal="centerContinuous"/>
    </xf>
    <xf numFmtId="4" fontId="31" fillId="0" borderId="0" xfId="0" applyNumberFormat="1" applyFont="1" applyAlignment="1">
      <alignment horizontal="centerContinuous"/>
    </xf>
    <xf numFmtId="4" fontId="15" fillId="0" borderId="0" xfId="0" applyNumberFormat="1" applyFont="1" applyAlignment="1">
      <alignment horizontal="centerContinuous"/>
    </xf>
    <xf numFmtId="4" fontId="29" fillId="0" borderId="21" xfId="0" applyNumberFormat="1" applyFont="1" applyBorder="1" applyAlignment="1">
      <alignment/>
    </xf>
    <xf numFmtId="4" fontId="29" fillId="0" borderId="13" xfId="0" applyNumberFormat="1" applyFont="1" applyBorder="1" applyAlignment="1">
      <alignment horizontal="fill"/>
    </xf>
    <xf numFmtId="4" fontId="29" fillId="0" borderId="13" xfId="0" applyNumberFormat="1" applyFont="1" applyBorder="1" applyAlignment="1">
      <alignment/>
    </xf>
    <xf numFmtId="4" fontId="29" fillId="0" borderId="21" xfId="0" applyNumberFormat="1" applyFont="1" applyBorder="1" applyAlignment="1">
      <alignment horizontal="center"/>
    </xf>
    <xf numFmtId="4" fontId="29" fillId="0" borderId="13" xfId="0" applyNumberFormat="1" applyFont="1" applyBorder="1" applyAlignment="1">
      <alignment horizontal="center"/>
    </xf>
    <xf numFmtId="4" fontId="29" fillId="0" borderId="51" xfId="0" applyNumberFormat="1" applyFont="1" applyBorder="1" applyAlignment="1">
      <alignment/>
    </xf>
    <xf numFmtId="4" fontId="29" fillId="0" borderId="21" xfId="0" applyNumberFormat="1" applyFont="1" applyFill="1" applyBorder="1" applyAlignment="1">
      <alignment/>
    </xf>
    <xf numFmtId="4" fontId="29" fillId="0" borderId="109" xfId="0" applyNumberFormat="1" applyFont="1" applyBorder="1" applyAlignment="1">
      <alignment/>
    </xf>
    <xf numFmtId="4" fontId="29" fillId="0" borderId="104" xfId="0" applyNumberFormat="1" applyFont="1" applyBorder="1" applyAlignment="1">
      <alignment/>
    </xf>
    <xf numFmtId="4" fontId="29" fillId="0" borderId="93" xfId="0" applyNumberFormat="1" applyFont="1" applyBorder="1" applyAlignment="1">
      <alignment/>
    </xf>
    <xf numFmtId="4" fontId="6" fillId="0" borderId="48" xfId="0" applyNumberFormat="1" applyFont="1" applyBorder="1" applyAlignment="1">
      <alignment/>
    </xf>
    <xf numFmtId="4" fontId="6" fillId="0" borderId="30" xfId="0" applyNumberFormat="1" applyFont="1" applyBorder="1" applyAlignment="1">
      <alignment/>
    </xf>
    <xf numFmtId="4" fontId="34" fillId="0" borderId="13" xfId="0" applyNumberFormat="1" applyFont="1" applyBorder="1" applyAlignment="1">
      <alignment/>
    </xf>
    <xf numFmtId="4" fontId="29" fillId="0" borderId="30" xfId="0" applyNumberFormat="1" applyFont="1" applyBorder="1" applyAlignment="1">
      <alignment horizontal="fill"/>
    </xf>
    <xf numFmtId="4" fontId="29" fillId="0" borderId="89" xfId="0" applyNumberFormat="1" applyFont="1" applyBorder="1" applyAlignment="1">
      <alignment/>
    </xf>
    <xf numFmtId="37" fontId="29" fillId="0" borderId="21" xfId="0" applyNumberFormat="1" applyFont="1" applyBorder="1" applyAlignment="1">
      <alignment/>
    </xf>
    <xf numFmtId="4" fontId="29" fillId="0" borderId="15" xfId="0" applyNumberFormat="1" applyFont="1" applyBorder="1" applyAlignment="1">
      <alignment/>
    </xf>
    <xf numFmtId="4" fontId="6" fillId="0" borderId="29" xfId="0" applyNumberFormat="1" applyFont="1" applyBorder="1" applyAlignment="1">
      <alignment/>
    </xf>
    <xf numFmtId="4" fontId="6" fillId="0" borderId="20" xfId="0" applyNumberFormat="1" applyFont="1" applyBorder="1" applyAlignment="1">
      <alignment/>
    </xf>
    <xf numFmtId="4" fontId="15" fillId="0" borderId="22" xfId="0" applyNumberFormat="1" applyFont="1" applyBorder="1" applyAlignment="1">
      <alignment/>
    </xf>
    <xf numFmtId="4" fontId="6" fillId="0" borderId="16" xfId="0" applyNumberFormat="1" applyFont="1" applyBorder="1" applyAlignment="1">
      <alignment/>
    </xf>
    <xf numFmtId="4" fontId="6" fillId="0" borderId="14" xfId="0" applyNumberFormat="1" applyFont="1" applyBorder="1" applyAlignment="1">
      <alignment/>
    </xf>
    <xf numFmtId="4" fontId="6" fillId="0" borderId="15" xfId="0" applyNumberFormat="1" applyFont="1" applyBorder="1" applyAlignment="1">
      <alignment/>
    </xf>
    <xf numFmtId="4" fontId="6" fillId="0" borderId="15" xfId="0" applyNumberFormat="1" applyFont="1" applyBorder="1" applyAlignment="1">
      <alignment horizontal="fill"/>
    </xf>
    <xf numFmtId="4" fontId="16" fillId="0" borderId="19" xfId="0" applyNumberFormat="1" applyFont="1" applyBorder="1" applyAlignment="1">
      <alignment/>
    </xf>
    <xf numFmtId="4" fontId="16" fillId="0" borderId="24" xfId="0" applyNumberFormat="1" applyFont="1" applyBorder="1" applyAlignment="1">
      <alignment/>
    </xf>
    <xf numFmtId="4" fontId="17" fillId="0" borderId="97" xfId="0" applyNumberFormat="1" applyFont="1" applyBorder="1" applyAlignment="1">
      <alignment/>
    </xf>
    <xf numFmtId="4" fontId="17" fillId="0" borderId="110" xfId="0" applyNumberFormat="1" applyFont="1" applyBorder="1" applyAlignment="1">
      <alignment/>
    </xf>
    <xf numFmtId="4" fontId="17" fillId="0" borderId="110" xfId="0" applyNumberFormat="1" applyFont="1" applyBorder="1" applyAlignment="1">
      <alignment horizontal="fill"/>
    </xf>
    <xf numFmtId="4" fontId="17" fillId="0" borderId="111" xfId="0" applyNumberFormat="1" applyFont="1" applyBorder="1" applyAlignment="1">
      <alignment/>
    </xf>
    <xf numFmtId="4" fontId="17" fillId="0" borderId="112" xfId="0" applyNumberFormat="1" applyFont="1" applyBorder="1" applyAlignment="1">
      <alignment/>
    </xf>
    <xf numFmtId="4" fontId="17" fillId="0" borderId="13" xfId="0" applyNumberFormat="1" applyFont="1" applyBorder="1" applyAlignment="1">
      <alignment/>
    </xf>
    <xf numFmtId="4" fontId="17" fillId="0" borderId="13" xfId="0" applyNumberFormat="1" applyFont="1" applyBorder="1" applyAlignment="1">
      <alignment horizontal="fill"/>
    </xf>
    <xf numFmtId="4" fontId="6" fillId="0" borderId="19" xfId="0" applyNumberFormat="1" applyFont="1" applyBorder="1" applyAlignment="1">
      <alignment/>
    </xf>
    <xf numFmtId="4" fontId="6" fillId="0" borderId="24" xfId="0" applyNumberFormat="1" applyFont="1" applyBorder="1" applyAlignment="1">
      <alignment/>
    </xf>
    <xf numFmtId="4" fontId="6" fillId="0" borderId="46" xfId="0" applyNumberFormat="1" applyFont="1" applyBorder="1" applyAlignment="1">
      <alignment horizontal="right"/>
    </xf>
    <xf numFmtId="4" fontId="17" fillId="0" borderId="15" xfId="0" applyNumberFormat="1" applyFont="1" applyBorder="1" applyAlignment="1">
      <alignment horizontal="right"/>
    </xf>
    <xf numFmtId="4" fontId="6" fillId="0" borderId="113" xfId="0" applyNumberFormat="1" applyFont="1" applyBorder="1" applyAlignment="1">
      <alignment/>
    </xf>
    <xf numFmtId="4" fontId="6" fillId="0" borderId="45" xfId="0" applyNumberFormat="1" applyFont="1" applyBorder="1" applyAlignment="1">
      <alignment/>
    </xf>
    <xf numFmtId="4" fontId="6" fillId="0" borderId="46" xfId="0" applyNumberFormat="1" applyFont="1" applyBorder="1" applyAlignment="1">
      <alignment/>
    </xf>
    <xf numFmtId="4" fontId="6" fillId="0" borderId="46" xfId="0" applyNumberFormat="1" applyFont="1" applyBorder="1" applyAlignment="1">
      <alignment horizontal="fill"/>
    </xf>
    <xf numFmtId="4" fontId="6" fillId="0" borderId="83" xfId="0" applyNumberFormat="1" applyFont="1" applyBorder="1" applyAlignment="1">
      <alignment/>
    </xf>
    <xf numFmtId="4" fontId="6" fillId="0" borderId="108" xfId="0" applyNumberFormat="1" applyFont="1" applyBorder="1" applyAlignment="1">
      <alignment/>
    </xf>
    <xf numFmtId="4" fontId="17" fillId="0" borderId="24" xfId="0" applyNumberFormat="1" applyFont="1" applyBorder="1" applyAlignment="1">
      <alignment/>
    </xf>
    <xf numFmtId="4" fontId="6" fillId="0" borderId="114" xfId="0" applyNumberFormat="1" applyFont="1" applyBorder="1" applyAlignment="1">
      <alignment/>
    </xf>
    <xf numFmtId="4" fontId="6" fillId="0" borderId="13" xfId="0" applyNumberFormat="1" applyFont="1" applyBorder="1" applyAlignment="1">
      <alignment horizontal="fill"/>
    </xf>
    <xf numFmtId="206" fontId="29" fillId="0" borderId="20" xfId="0" applyNumberFormat="1" applyFont="1" applyBorder="1" applyAlignment="1">
      <alignment horizontal="right"/>
    </xf>
    <xf numFmtId="165" fontId="27" fillId="0" borderId="100" xfId="0" applyNumberFormat="1" applyFont="1" applyFill="1" applyBorder="1" applyAlignment="1">
      <alignment/>
    </xf>
    <xf numFmtId="4" fontId="27" fillId="35" borderId="17" xfId="0" applyNumberFormat="1" applyFont="1" applyFill="1" applyBorder="1" applyAlignment="1">
      <alignment horizontal="centerContinuous"/>
    </xf>
    <xf numFmtId="4" fontId="27" fillId="35" borderId="10" xfId="0" applyNumberFormat="1" applyFont="1" applyFill="1" applyBorder="1" applyAlignment="1">
      <alignment horizontal="centerContinuous"/>
    </xf>
    <xf numFmtId="177" fontId="5" fillId="35" borderId="10" xfId="0" applyNumberFormat="1" applyFont="1" applyFill="1" applyBorder="1" applyAlignment="1">
      <alignment/>
    </xf>
    <xf numFmtId="177" fontId="27" fillId="35" borderId="18" xfId="0" applyNumberFormat="1" applyFont="1" applyFill="1" applyBorder="1" applyAlignment="1">
      <alignment horizontal="right"/>
    </xf>
    <xf numFmtId="3" fontId="27" fillId="35" borderId="38" xfId="0" applyNumberFormat="1" applyFont="1" applyFill="1" applyBorder="1" applyAlignment="1">
      <alignment/>
    </xf>
    <xf numFmtId="165" fontId="5" fillId="35" borderId="19" xfId="0" applyNumberFormat="1" applyFont="1" applyFill="1" applyBorder="1" applyAlignment="1">
      <alignment/>
    </xf>
    <xf numFmtId="165" fontId="27" fillId="35" borderId="38" xfId="0" applyNumberFormat="1" applyFont="1" applyFill="1" applyBorder="1" applyAlignment="1">
      <alignment/>
    </xf>
    <xf numFmtId="0" fontId="5" fillId="0" borderId="27" xfId="0" applyNumberFormat="1" applyFont="1" applyFill="1" applyBorder="1" applyAlignment="1">
      <alignment/>
    </xf>
    <xf numFmtId="37" fontId="5" fillId="0" borderId="30" xfId="0" applyNumberFormat="1" applyFont="1" applyFill="1" applyBorder="1" applyAlignment="1">
      <alignment/>
    </xf>
    <xf numFmtId="37" fontId="5" fillId="0" borderId="89" xfId="0" applyNumberFormat="1" applyFont="1" applyFill="1" applyBorder="1" applyAlignment="1">
      <alignment/>
    </xf>
    <xf numFmtId="1" fontId="5" fillId="0" borderId="30" xfId="0" applyNumberFormat="1" applyFont="1" applyFill="1" applyBorder="1" applyAlignment="1">
      <alignment/>
    </xf>
    <xf numFmtId="165" fontId="5" fillId="0" borderId="30" xfId="0" applyNumberFormat="1" applyFont="1" applyFill="1" applyBorder="1" applyAlignment="1">
      <alignment horizontal="right"/>
    </xf>
    <xf numFmtId="1" fontId="5" fillId="0" borderId="27" xfId="0" applyNumberFormat="1" applyFont="1" applyFill="1" applyBorder="1" applyAlignment="1">
      <alignment/>
    </xf>
    <xf numFmtId="165" fontId="5" fillId="0" borderId="30" xfId="0" applyNumberFormat="1" applyFont="1" applyFill="1" applyBorder="1" applyAlignment="1">
      <alignment/>
    </xf>
    <xf numFmtId="165" fontId="5" fillId="0" borderId="89" xfId="0" applyNumberFormat="1" applyFont="1" applyFill="1" applyBorder="1" applyAlignment="1">
      <alignment/>
    </xf>
    <xf numFmtId="0" fontId="5" fillId="0" borderId="34" xfId="0" applyNumberFormat="1" applyFont="1" applyFill="1" applyBorder="1" applyAlignment="1">
      <alignment/>
    </xf>
    <xf numFmtId="37" fontId="5" fillId="0" borderId="115" xfId="0" applyNumberFormat="1" applyFont="1" applyFill="1" applyBorder="1" applyAlignment="1">
      <alignment/>
    </xf>
    <xf numFmtId="37" fontId="5" fillId="0" borderId="116" xfId="0" applyNumberFormat="1" applyFont="1" applyFill="1" applyBorder="1" applyAlignment="1">
      <alignment/>
    </xf>
    <xf numFmtId="1" fontId="5" fillId="0" borderId="115" xfId="0" applyNumberFormat="1" applyFont="1" applyFill="1" applyBorder="1" applyAlignment="1">
      <alignment/>
    </xf>
    <xf numFmtId="165" fontId="5" fillId="0" borderId="115" xfId="0" applyNumberFormat="1" applyFont="1" applyFill="1" applyBorder="1" applyAlignment="1">
      <alignment horizontal="right"/>
    </xf>
    <xf numFmtId="1" fontId="5" fillId="0" borderId="34" xfId="0" applyNumberFormat="1" applyFont="1" applyFill="1" applyBorder="1" applyAlignment="1">
      <alignment/>
    </xf>
    <xf numFmtId="165" fontId="5" fillId="0" borderId="115" xfId="0" applyNumberFormat="1" applyFont="1" applyFill="1" applyBorder="1" applyAlignment="1">
      <alignment/>
    </xf>
    <xf numFmtId="165" fontId="5" fillId="0" borderId="116" xfId="0" applyNumberFormat="1" applyFont="1" applyFill="1" applyBorder="1" applyAlignment="1">
      <alignment/>
    </xf>
    <xf numFmtId="0" fontId="5" fillId="0" borderId="95" xfId="0" applyNumberFormat="1" applyFont="1" applyFill="1" applyBorder="1" applyAlignment="1">
      <alignment/>
    </xf>
    <xf numFmtId="37" fontId="5" fillId="0" borderId="94" xfId="0" applyNumberFormat="1" applyFont="1" applyFill="1" applyBorder="1" applyAlignment="1">
      <alignment/>
    </xf>
    <xf numFmtId="37" fontId="5" fillId="0" borderId="100" xfId="0" applyNumberFormat="1" applyFont="1" applyFill="1" applyBorder="1" applyAlignment="1">
      <alignment/>
    </xf>
    <xf numFmtId="1" fontId="5" fillId="0" borderId="94" xfId="0" applyNumberFormat="1" applyFont="1" applyFill="1" applyBorder="1" applyAlignment="1">
      <alignment/>
    </xf>
    <xf numFmtId="165" fontId="5" fillId="0" borderId="94" xfId="0" applyNumberFormat="1" applyFont="1" applyFill="1" applyBorder="1" applyAlignment="1">
      <alignment horizontal="right"/>
    </xf>
    <xf numFmtId="1" fontId="5" fillId="0" borderId="95" xfId="0" applyNumberFormat="1" applyFont="1" applyFill="1" applyBorder="1" applyAlignment="1">
      <alignment/>
    </xf>
    <xf numFmtId="165" fontId="5" fillId="0" borderId="94" xfId="0" applyNumberFormat="1" applyFont="1" applyFill="1" applyBorder="1" applyAlignment="1">
      <alignment/>
    </xf>
    <xf numFmtId="165" fontId="5" fillId="0" borderId="100" xfId="0" applyNumberFormat="1" applyFont="1" applyFill="1" applyBorder="1" applyAlignment="1">
      <alignment/>
    </xf>
    <xf numFmtId="0" fontId="5" fillId="0" borderId="29" xfId="0" applyNumberFormat="1" applyFont="1" applyFill="1" applyBorder="1" applyAlignment="1">
      <alignment/>
    </xf>
    <xf numFmtId="1" fontId="5" fillId="0" borderId="20" xfId="0" applyNumberFormat="1" applyFont="1" applyFill="1" applyBorder="1" applyAlignment="1">
      <alignment/>
    </xf>
    <xf numFmtId="165" fontId="5" fillId="0" borderId="20" xfId="0" applyNumberFormat="1" applyFont="1" applyFill="1" applyBorder="1" applyAlignment="1">
      <alignment horizontal="right"/>
    </xf>
    <xf numFmtId="1" fontId="5" fillId="0" borderId="29" xfId="0" applyNumberFormat="1" applyFont="1" applyFill="1" applyBorder="1" applyAlignment="1">
      <alignment/>
    </xf>
    <xf numFmtId="165" fontId="5" fillId="0" borderId="20" xfId="0" applyNumberFormat="1" applyFont="1" applyFill="1" applyBorder="1" applyAlignment="1">
      <alignment/>
    </xf>
    <xf numFmtId="165" fontId="5" fillId="0" borderId="26" xfId="0" applyNumberFormat="1" applyFont="1" applyFill="1" applyBorder="1" applyAlignment="1">
      <alignment/>
    </xf>
    <xf numFmtId="177" fontId="29" fillId="0" borderId="26" xfId="0" applyNumberFormat="1" applyFont="1" applyBorder="1" applyAlignment="1">
      <alignment/>
    </xf>
    <xf numFmtId="177" fontId="29" fillId="0" borderId="28" xfId="0" applyNumberFormat="1" applyFont="1" applyBorder="1" applyAlignment="1">
      <alignment/>
    </xf>
    <xf numFmtId="177" fontId="29" fillId="0" borderId="23" xfId="0" applyNumberFormat="1" applyFont="1" applyBorder="1" applyAlignment="1">
      <alignment/>
    </xf>
    <xf numFmtId="4" fontId="29" fillId="0" borderId="24" xfId="0" applyNumberFormat="1" applyFont="1" applyBorder="1" applyAlignment="1">
      <alignment/>
    </xf>
    <xf numFmtId="4" fontId="29" fillId="0" borderId="28" xfId="0" applyNumberFormat="1" applyFont="1" applyBorder="1" applyAlignment="1">
      <alignment/>
    </xf>
    <xf numFmtId="4" fontId="34" fillId="0" borderId="28" xfId="0" applyNumberFormat="1" applyFont="1" applyBorder="1" applyAlignment="1">
      <alignment/>
    </xf>
    <xf numFmtId="0" fontId="21" fillId="0" borderId="0" xfId="0" applyFont="1" applyFill="1" applyAlignment="1">
      <alignment horizontal="center"/>
    </xf>
    <xf numFmtId="165" fontId="21" fillId="0" borderId="0" xfId="0" applyNumberFormat="1" applyFont="1" applyFill="1" applyAlignment="1">
      <alignment horizontal="right"/>
    </xf>
    <xf numFmtId="0" fontId="58" fillId="0" borderId="0" xfId="0" applyFont="1" applyFill="1" applyAlignment="1">
      <alignment/>
    </xf>
    <xf numFmtId="4" fontId="33" fillId="0" borderId="0" xfId="0" applyNumberFormat="1" applyFont="1" applyFill="1" applyBorder="1" applyAlignment="1">
      <alignment wrapText="1"/>
    </xf>
    <xf numFmtId="4" fontId="0" fillId="0" borderId="0" xfId="0" applyNumberFormat="1" applyFill="1" applyBorder="1" applyAlignment="1">
      <alignment wrapText="1"/>
    </xf>
    <xf numFmtId="4" fontId="21"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4" fontId="0" fillId="0" borderId="0" xfId="0" applyNumberFormat="1" applyFill="1" applyAlignment="1">
      <alignment/>
    </xf>
    <xf numFmtId="0" fontId="21" fillId="0" borderId="0" xfId="0" applyFont="1" applyFill="1" applyBorder="1" applyAlignment="1">
      <alignment horizontal="center" vertical="center" wrapText="1"/>
    </xf>
    <xf numFmtId="165" fontId="21" fillId="0" borderId="0" xfId="0" applyNumberFormat="1" applyFont="1" applyFill="1" applyBorder="1" applyAlignment="1">
      <alignment horizontal="right" vertical="center" wrapText="1"/>
    </xf>
    <xf numFmtId="0" fontId="29" fillId="0" borderId="0" xfId="0" applyFont="1" applyFill="1" applyAlignment="1">
      <alignment/>
    </xf>
    <xf numFmtId="4" fontId="29" fillId="0" borderId="0" xfId="0" applyNumberFormat="1" applyFont="1" applyFill="1" applyAlignment="1">
      <alignment/>
    </xf>
    <xf numFmtId="4" fontId="21" fillId="0" borderId="0" xfId="0" applyNumberFormat="1" applyFont="1" applyFill="1" applyAlignment="1">
      <alignment horizontal="center"/>
    </xf>
    <xf numFmtId="4" fontId="21" fillId="0" borderId="0" xfId="0" applyNumberFormat="1" applyFont="1" applyFill="1" applyAlignment="1">
      <alignment horizontal="right"/>
    </xf>
    <xf numFmtId="0" fontId="0" fillId="0" borderId="0" xfId="0" applyFill="1" applyBorder="1" applyAlignment="1">
      <alignment wrapText="1"/>
    </xf>
    <xf numFmtId="0" fontId="21" fillId="0" borderId="0" xfId="0" applyFont="1" applyFill="1" applyBorder="1" applyAlignment="1">
      <alignment horizontal="center" wrapText="1"/>
    </xf>
    <xf numFmtId="165" fontId="21" fillId="0" borderId="0" xfId="0" applyNumberFormat="1" applyFont="1" applyFill="1" applyBorder="1" applyAlignment="1">
      <alignment horizontal="right" wrapText="1"/>
    </xf>
    <xf numFmtId="0" fontId="29" fillId="0" borderId="0" xfId="0" applyFont="1" applyFill="1" applyAlignment="1">
      <alignment vertical="center" wrapText="1"/>
    </xf>
    <xf numFmtId="0" fontId="0" fillId="0" borderId="0" xfId="0" applyFill="1" applyAlignment="1">
      <alignment vertical="center" wrapText="1"/>
    </xf>
    <xf numFmtId="3" fontId="27" fillId="35" borderId="13" xfId="0" applyNumberFormat="1" applyFont="1" applyFill="1" applyBorder="1" applyAlignment="1">
      <alignment/>
    </xf>
    <xf numFmtId="5" fontId="24" fillId="0" borderId="45" xfId="0" applyNumberFormat="1" applyFont="1" applyFill="1" applyBorder="1" applyAlignment="1">
      <alignment/>
    </xf>
    <xf numFmtId="3" fontId="17" fillId="0" borderId="0" xfId="72" applyNumberFormat="1" applyFont="1" applyAlignment="1">
      <alignment/>
      <protection/>
    </xf>
    <xf numFmtId="0" fontId="12" fillId="0" borderId="0" xfId="75" applyFont="1">
      <alignment/>
      <protection/>
    </xf>
    <xf numFmtId="0" fontId="43" fillId="0" borderId="0" xfId="72" applyFont="1">
      <alignment/>
      <protection/>
    </xf>
    <xf numFmtId="0" fontId="20" fillId="0" borderId="0" xfId="72">
      <alignment/>
      <protection/>
    </xf>
    <xf numFmtId="0" fontId="17" fillId="0" borderId="0" xfId="75" applyFont="1" applyAlignment="1">
      <alignment horizontal="centerContinuous"/>
      <protection/>
    </xf>
    <xf numFmtId="0" fontId="12" fillId="0" borderId="0" xfId="75" applyFont="1" applyAlignment="1">
      <alignment horizontal="centerContinuous"/>
      <protection/>
    </xf>
    <xf numFmtId="0" fontId="62" fillId="0" borderId="32" xfId="75" applyFont="1" applyBorder="1">
      <alignment/>
      <protection/>
    </xf>
    <xf numFmtId="0" fontId="62" fillId="0" borderId="26" xfId="75" applyFont="1" applyBorder="1" applyAlignment="1">
      <alignment horizontal="center"/>
      <protection/>
    </xf>
    <xf numFmtId="0" fontId="62" fillId="0" borderId="10" xfId="75" applyFont="1" applyBorder="1">
      <alignment/>
      <protection/>
    </xf>
    <xf numFmtId="0" fontId="62" fillId="0" borderId="13" xfId="75" applyFont="1" applyBorder="1" applyAlignment="1">
      <alignment horizontal="center"/>
      <protection/>
    </xf>
    <xf numFmtId="0" fontId="62" fillId="0" borderId="28" xfId="75" applyFont="1" applyBorder="1" applyAlignment="1">
      <alignment horizontal="center"/>
      <protection/>
    </xf>
    <xf numFmtId="0" fontId="28" fillId="0" borderId="10" xfId="75" applyFont="1" applyBorder="1">
      <alignment/>
      <protection/>
    </xf>
    <xf numFmtId="0" fontId="28" fillId="0" borderId="0" xfId="75" applyFont="1" applyBorder="1">
      <alignment/>
      <protection/>
    </xf>
    <xf numFmtId="0" fontId="28" fillId="0" borderId="12" xfId="75" applyFont="1" applyBorder="1">
      <alignment/>
      <protection/>
    </xf>
    <xf numFmtId="0" fontId="28" fillId="0" borderId="19" xfId="75" applyFont="1" applyBorder="1">
      <alignment/>
      <protection/>
    </xf>
    <xf numFmtId="3" fontId="28" fillId="0" borderId="14" xfId="72" applyNumberFormat="1" applyFont="1" applyBorder="1">
      <alignment/>
      <protection/>
    </xf>
    <xf numFmtId="3" fontId="28" fillId="0" borderId="15" xfId="72" applyNumberFormat="1" applyFont="1" applyBorder="1">
      <alignment/>
      <protection/>
    </xf>
    <xf numFmtId="5" fontId="28" fillId="0" borderId="24" xfId="72" applyNumberFormat="1" applyFont="1" applyBorder="1">
      <alignment/>
      <protection/>
    </xf>
    <xf numFmtId="3" fontId="28" fillId="0" borderId="45" xfId="72" applyNumberFormat="1" applyFont="1" applyBorder="1">
      <alignment/>
      <protection/>
    </xf>
    <xf numFmtId="0" fontId="28" fillId="0" borderId="83" xfId="75" applyFont="1" applyBorder="1">
      <alignment/>
      <protection/>
    </xf>
    <xf numFmtId="3" fontId="28" fillId="0" borderId="46" xfId="72" applyNumberFormat="1" applyFont="1" applyBorder="1">
      <alignment/>
      <protection/>
    </xf>
    <xf numFmtId="5" fontId="28" fillId="0" borderId="108" xfId="72" applyNumberFormat="1" applyFont="1" applyBorder="1">
      <alignment/>
      <protection/>
    </xf>
    <xf numFmtId="0" fontId="62" fillId="0" borderId="27" xfId="75" applyFont="1" applyBorder="1" applyAlignment="1">
      <alignment horizontal="left"/>
      <protection/>
    </xf>
    <xf numFmtId="3" fontId="62" fillId="0" borderId="27" xfId="75" applyNumberFormat="1" applyFont="1" applyBorder="1">
      <alignment/>
      <protection/>
    </xf>
    <xf numFmtId="3" fontId="62" fillId="0" borderId="30" xfId="75" applyNumberFormat="1" applyFont="1" applyBorder="1">
      <alignment/>
      <protection/>
    </xf>
    <xf numFmtId="5" fontId="62" fillId="0" borderId="30" xfId="75" applyNumberFormat="1" applyFont="1" applyBorder="1">
      <alignment/>
      <protection/>
    </xf>
    <xf numFmtId="5" fontId="62" fillId="0" borderId="32" xfId="75" applyNumberFormat="1" applyFont="1" applyBorder="1">
      <alignment/>
      <protection/>
    </xf>
    <xf numFmtId="0" fontId="12" fillId="0" borderId="0" xfId="72" applyFont="1">
      <alignment/>
      <protection/>
    </xf>
    <xf numFmtId="206" fontId="24" fillId="0" borderId="14" xfId="0" applyNumberFormat="1" applyFont="1" applyFill="1" applyBorder="1" applyAlignment="1">
      <alignment/>
    </xf>
    <xf numFmtId="206" fontId="35" fillId="0" borderId="14" xfId="0" applyNumberFormat="1" applyFont="1" applyFill="1" applyBorder="1" applyAlignment="1">
      <alignment/>
    </xf>
    <xf numFmtId="206" fontId="24" fillId="0" borderId="21" xfId="0" applyNumberFormat="1" applyFont="1" applyFill="1" applyBorder="1" applyAlignment="1">
      <alignment/>
    </xf>
    <xf numFmtId="177" fontId="26" fillId="0" borderId="96" xfId="0" applyNumberFormat="1" applyFont="1" applyFill="1" applyBorder="1" applyAlignment="1">
      <alignment/>
    </xf>
    <xf numFmtId="177" fontId="26" fillId="0" borderId="30" xfId="0" applyNumberFormat="1" applyFont="1" applyFill="1" applyBorder="1" applyAlignment="1">
      <alignment horizontal="centerContinuous"/>
    </xf>
    <xf numFmtId="1" fontId="24" fillId="0" borderId="15" xfId="0" applyNumberFormat="1" applyFont="1" applyFill="1" applyBorder="1" applyAlignment="1">
      <alignment/>
    </xf>
    <xf numFmtId="1" fontId="35" fillId="0" borderId="15" xfId="0" applyNumberFormat="1" applyFont="1" applyFill="1" applyBorder="1" applyAlignment="1">
      <alignment/>
    </xf>
    <xf numFmtId="1" fontId="24" fillId="0" borderId="13" xfId="0" applyNumberFormat="1" applyFont="1" applyFill="1" applyBorder="1" applyAlignment="1">
      <alignment/>
    </xf>
    <xf numFmtId="1" fontId="26" fillId="0" borderId="90" xfId="0" applyNumberFormat="1" applyFont="1" applyFill="1" applyBorder="1" applyAlignment="1">
      <alignment/>
    </xf>
    <xf numFmtId="37" fontId="24" fillId="0" borderId="98" xfId="0" applyNumberFormat="1" applyFont="1" applyFill="1" applyBorder="1" applyAlignment="1">
      <alignment/>
    </xf>
    <xf numFmtId="37" fontId="26" fillId="0" borderId="93" xfId="0" applyNumberFormat="1" applyFont="1" applyFill="1" applyBorder="1" applyAlignment="1">
      <alignment/>
    </xf>
    <xf numFmtId="177" fontId="24" fillId="0" borderId="0" xfId="0" applyNumberFormat="1" applyFont="1" applyFill="1" applyBorder="1" applyAlignment="1">
      <alignment/>
    </xf>
    <xf numFmtId="177" fontId="11" fillId="0" borderId="0" xfId="0" applyNumberFormat="1" applyFont="1" applyFill="1" applyAlignment="1">
      <alignment/>
    </xf>
    <xf numFmtId="177" fontId="14" fillId="0" borderId="0" xfId="0" applyNumberFormat="1" applyFont="1" applyFill="1" applyAlignment="1">
      <alignment/>
    </xf>
    <xf numFmtId="177" fontId="12" fillId="0" borderId="0" xfId="0" applyNumberFormat="1" applyFont="1" applyFill="1" applyAlignment="1">
      <alignment/>
    </xf>
    <xf numFmtId="165" fontId="22" fillId="0" borderId="0" xfId="0" applyNumberFormat="1" applyFont="1" applyFill="1" applyAlignment="1">
      <alignment/>
    </xf>
    <xf numFmtId="165" fontId="26" fillId="0" borderId="89" xfId="0" applyNumberFormat="1" applyFont="1" applyFill="1" applyBorder="1" applyAlignment="1">
      <alignment horizontal="centerContinuous"/>
    </xf>
    <xf numFmtId="165" fontId="26" fillId="0" borderId="23" xfId="0" applyNumberFormat="1" applyFont="1" applyFill="1" applyBorder="1" applyAlignment="1">
      <alignment horizontal="right"/>
    </xf>
    <xf numFmtId="165" fontId="24" fillId="0" borderId="28" xfId="0" applyNumberFormat="1" applyFont="1" applyFill="1" applyBorder="1" applyAlignment="1">
      <alignment/>
    </xf>
    <xf numFmtId="165" fontId="26" fillId="0" borderId="91" xfId="0" applyNumberFormat="1" applyFont="1" applyFill="1" applyBorder="1" applyAlignment="1">
      <alignment/>
    </xf>
    <xf numFmtId="165" fontId="24" fillId="0" borderId="92" xfId="0" applyNumberFormat="1" applyFont="1" applyFill="1" applyBorder="1" applyAlignment="1">
      <alignment horizontal="right"/>
    </xf>
    <xf numFmtId="165" fontId="26" fillId="0" borderId="48" xfId="0" applyNumberFormat="1" applyFont="1" applyFill="1" applyBorder="1" applyAlignment="1">
      <alignment horizontal="right"/>
    </xf>
    <xf numFmtId="165" fontId="24" fillId="0" borderId="0" xfId="0" applyNumberFormat="1" applyFont="1" applyFill="1" applyBorder="1" applyAlignment="1">
      <alignment/>
    </xf>
    <xf numFmtId="165" fontId="11" fillId="0" borderId="0" xfId="0" applyNumberFormat="1" applyFont="1" applyFill="1" applyAlignment="1">
      <alignment/>
    </xf>
    <xf numFmtId="165" fontId="6" fillId="0" borderId="0" xfId="0" applyNumberFormat="1" applyFont="1" applyFill="1" applyAlignment="1">
      <alignment/>
    </xf>
    <xf numFmtId="165" fontId="12" fillId="0" borderId="0" xfId="0" applyNumberFormat="1" applyFont="1" applyFill="1" applyAlignment="1">
      <alignment/>
    </xf>
    <xf numFmtId="165" fontId="6" fillId="0" borderId="0" xfId="0" applyNumberFormat="1" applyFont="1" applyFill="1" applyAlignment="1">
      <alignment/>
    </xf>
    <xf numFmtId="165" fontId="24" fillId="0" borderId="45" xfId="0" applyNumberFormat="1" applyFont="1" applyFill="1" applyBorder="1" applyAlignment="1">
      <alignment/>
    </xf>
    <xf numFmtId="5" fontId="24" fillId="0" borderId="12" xfId="0" applyNumberFormat="1" applyFont="1" applyFill="1" applyBorder="1" applyAlignment="1">
      <alignment/>
    </xf>
    <xf numFmtId="5" fontId="24" fillId="0" borderId="92" xfId="0" applyNumberFormat="1" applyFont="1" applyFill="1" applyBorder="1" applyAlignment="1">
      <alignment/>
    </xf>
    <xf numFmtId="5" fontId="24" fillId="0" borderId="108" xfId="0" applyNumberFormat="1" applyFont="1" applyFill="1" applyBorder="1" applyAlignment="1">
      <alignment/>
    </xf>
    <xf numFmtId="165" fontId="24" fillId="0" borderId="40" xfId="0" applyNumberFormat="1" applyFont="1" applyFill="1" applyBorder="1" applyAlignment="1">
      <alignment/>
    </xf>
    <xf numFmtId="165" fontId="24" fillId="0" borderId="12" xfId="0" applyNumberFormat="1" applyFont="1" applyFill="1" applyBorder="1" applyAlignment="1">
      <alignment/>
    </xf>
    <xf numFmtId="39" fontId="6" fillId="0" borderId="0" xfId="0" applyNumberFormat="1" applyFont="1" applyFill="1" applyAlignment="1">
      <alignment/>
    </xf>
    <xf numFmtId="37" fontId="6" fillId="0" borderId="0" xfId="0" applyNumberFormat="1" applyFont="1" applyFill="1" applyAlignment="1">
      <alignment/>
    </xf>
    <xf numFmtId="0" fontId="6" fillId="0" borderId="0" xfId="0" applyNumberFormat="1" applyFont="1" applyFill="1" applyAlignment="1">
      <alignment/>
    </xf>
    <xf numFmtId="3" fontId="37" fillId="0" borderId="0" xfId="0" applyNumberFormat="1" applyFont="1" applyFill="1" applyAlignment="1">
      <alignment/>
    </xf>
    <xf numFmtId="3" fontId="55" fillId="0" borderId="0" xfId="0" applyNumberFormat="1" applyFont="1" applyFill="1" applyAlignment="1">
      <alignment/>
    </xf>
    <xf numFmtId="3" fontId="55" fillId="0" borderId="0" xfId="0" applyNumberFormat="1" applyFont="1" applyFill="1" applyBorder="1" applyAlignment="1">
      <alignment/>
    </xf>
    <xf numFmtId="4" fontId="42" fillId="0" borderId="0" xfId="0" applyNumberFormat="1" applyFont="1" applyFill="1" applyAlignment="1">
      <alignment/>
    </xf>
    <xf numFmtId="3" fontId="46" fillId="0" borderId="0" xfId="0" applyNumberFormat="1" applyFont="1" applyFill="1" applyAlignment="1">
      <alignment/>
    </xf>
    <xf numFmtId="3" fontId="46" fillId="0" borderId="0" xfId="0" applyNumberFormat="1" applyFont="1" applyFill="1" applyBorder="1" applyAlignment="1">
      <alignment/>
    </xf>
    <xf numFmtId="4" fontId="22" fillId="0" borderId="0" xfId="0" applyNumberFormat="1" applyFont="1" applyFill="1" applyAlignment="1">
      <alignment/>
    </xf>
    <xf numFmtId="3" fontId="55" fillId="0" borderId="0" xfId="0" applyNumberFormat="1" applyFont="1" applyFill="1" applyAlignment="1">
      <alignment horizontal="centerContinuous"/>
    </xf>
    <xf numFmtId="3" fontId="55" fillId="0" borderId="0" xfId="0" applyNumberFormat="1" applyFont="1" applyFill="1" applyBorder="1" applyAlignment="1">
      <alignment horizontal="centerContinuous"/>
    </xf>
    <xf numFmtId="177" fontId="19" fillId="0" borderId="0" xfId="0" applyNumberFormat="1" applyFont="1" applyFill="1" applyAlignment="1">
      <alignment horizontal="centerContinuous"/>
    </xf>
    <xf numFmtId="3" fontId="46" fillId="0" borderId="0" xfId="0" applyNumberFormat="1" applyFont="1" applyFill="1" applyAlignment="1">
      <alignment horizontal="centerContinuous"/>
    </xf>
    <xf numFmtId="3" fontId="46" fillId="0" borderId="0" xfId="0" applyNumberFormat="1" applyFont="1" applyFill="1" applyBorder="1" applyAlignment="1">
      <alignment horizontal="centerContinuous"/>
    </xf>
    <xf numFmtId="4" fontId="46" fillId="0" borderId="0" xfId="0" applyNumberFormat="1" applyFont="1" applyFill="1" applyAlignment="1">
      <alignment horizontal="centerContinuous"/>
    </xf>
    <xf numFmtId="4" fontId="0" fillId="0" borderId="0" xfId="0" applyNumberFormat="1" applyFill="1" applyBorder="1" applyAlignment="1">
      <alignment/>
    </xf>
    <xf numFmtId="4" fontId="46" fillId="0" borderId="0" xfId="0" applyNumberFormat="1" applyFont="1" applyFill="1" applyBorder="1" applyAlignment="1">
      <alignment horizontal="centerContinuous"/>
    </xf>
    <xf numFmtId="3" fontId="26" fillId="0" borderId="58" xfId="0" applyNumberFormat="1" applyFont="1" applyFill="1" applyBorder="1" applyAlignment="1">
      <alignment horizontal="right"/>
    </xf>
    <xf numFmtId="3" fontId="26" fillId="0" borderId="59" xfId="0" applyNumberFormat="1" applyFont="1" applyFill="1" applyBorder="1" applyAlignment="1">
      <alignment horizontal="right"/>
    </xf>
    <xf numFmtId="3" fontId="26" fillId="0" borderId="60" xfId="0" applyNumberFormat="1" applyFont="1" applyFill="1" applyBorder="1" applyAlignment="1">
      <alignment horizontal="right"/>
    </xf>
    <xf numFmtId="3" fontId="49" fillId="0" borderId="0" xfId="0" applyNumberFormat="1" applyFont="1" applyFill="1" applyAlignment="1">
      <alignment/>
    </xf>
    <xf numFmtId="3" fontId="49" fillId="0" borderId="0" xfId="0" applyNumberFormat="1" applyFont="1" applyFill="1" applyBorder="1" applyAlignment="1">
      <alignment/>
    </xf>
    <xf numFmtId="0" fontId="48" fillId="0" borderId="0" xfId="0" applyFont="1" applyFill="1" applyAlignment="1">
      <alignment/>
    </xf>
    <xf numFmtId="0" fontId="50" fillId="0" borderId="0" xfId="0" applyFont="1" applyFill="1" applyAlignment="1">
      <alignment/>
    </xf>
    <xf numFmtId="0" fontId="6" fillId="0" borderId="0" xfId="0" applyFont="1" applyFill="1" applyAlignment="1">
      <alignment/>
    </xf>
    <xf numFmtId="3" fontId="17" fillId="0" borderId="21" xfId="0" applyNumberFormat="1" applyFont="1" applyBorder="1" applyAlignment="1">
      <alignment horizontal="left"/>
    </xf>
    <xf numFmtId="4" fontId="6" fillId="0" borderId="0" xfId="0" applyNumberFormat="1" applyFont="1" applyFill="1" applyBorder="1" applyAlignment="1">
      <alignment/>
    </xf>
    <xf numFmtId="3" fontId="6" fillId="0" borderId="27" xfId="0" applyNumberFormat="1" applyFont="1" applyBorder="1" applyAlignment="1">
      <alignment/>
    </xf>
    <xf numFmtId="0" fontId="0" fillId="0" borderId="30" xfId="0" applyBorder="1" applyAlignment="1">
      <alignment/>
    </xf>
    <xf numFmtId="3" fontId="22" fillId="0" borderId="0" xfId="0" applyNumberFormat="1" applyFont="1" applyAlignment="1">
      <alignment horizontal="center"/>
    </xf>
    <xf numFmtId="0" fontId="44" fillId="0" borderId="0" xfId="0" applyFont="1" applyBorder="1" applyAlignment="1">
      <alignment horizontal="center"/>
    </xf>
    <xf numFmtId="3" fontId="6" fillId="0" borderId="0" xfId="0" applyNumberFormat="1" applyFont="1" applyAlignment="1">
      <alignment horizontal="center"/>
    </xf>
    <xf numFmtId="0" fontId="0" fillId="0" borderId="0" xfId="0" applyFont="1" applyAlignment="1">
      <alignment horizontal="center"/>
    </xf>
    <xf numFmtId="177" fontId="17" fillId="0" borderId="27" xfId="0" applyNumberFormat="1" applyFont="1" applyBorder="1" applyAlignment="1">
      <alignment horizontal="center"/>
    </xf>
    <xf numFmtId="177" fontId="17" fillId="0" borderId="30" xfId="0" applyNumberFormat="1" applyFont="1" applyBorder="1" applyAlignment="1">
      <alignment horizontal="center"/>
    </xf>
    <xf numFmtId="177" fontId="17" fillId="0" borderId="89" xfId="0" applyNumberFormat="1" applyFont="1" applyBorder="1" applyAlignment="1">
      <alignment horizontal="center"/>
    </xf>
    <xf numFmtId="3" fontId="17" fillId="0" borderId="21" xfId="0" applyNumberFormat="1" applyFont="1" applyBorder="1" applyAlignment="1">
      <alignment/>
    </xf>
    <xf numFmtId="0" fontId="0" fillId="0" borderId="13" xfId="0" applyBorder="1" applyAlignment="1">
      <alignment/>
    </xf>
    <xf numFmtId="3" fontId="13" fillId="0" borderId="0" xfId="0" applyNumberFormat="1" applyFont="1" applyAlignment="1">
      <alignment/>
    </xf>
    <xf numFmtId="0" fontId="44" fillId="0" borderId="0" xfId="0" applyFont="1" applyAlignment="1">
      <alignment/>
    </xf>
    <xf numFmtId="0" fontId="17" fillId="0" borderId="117" xfId="73" applyFont="1" applyBorder="1" applyAlignment="1">
      <alignment horizontal="center" wrapText="1"/>
      <protection/>
    </xf>
    <xf numFmtId="0" fontId="0" fillId="0" borderId="118" xfId="0" applyFont="1" applyBorder="1" applyAlignment="1">
      <alignment horizontal="center" wrapText="1"/>
    </xf>
    <xf numFmtId="0" fontId="17" fillId="0" borderId="95" xfId="73" applyFont="1" applyBorder="1" applyAlignment="1">
      <alignment horizontal="center"/>
      <protection/>
    </xf>
    <xf numFmtId="0" fontId="0" fillId="0" borderId="94" xfId="0" applyFont="1" applyBorder="1" applyAlignment="1">
      <alignment horizontal="center"/>
    </xf>
    <xf numFmtId="0" fontId="0" fillId="0" borderId="100" xfId="0" applyFont="1" applyBorder="1" applyAlignment="1">
      <alignment horizontal="center"/>
    </xf>
    <xf numFmtId="0" fontId="17" fillId="0" borderId="119" xfId="73" applyFont="1" applyBorder="1" applyAlignment="1">
      <alignment horizontal="center" wrapText="1"/>
      <protection/>
    </xf>
    <xf numFmtId="0" fontId="0" fillId="0" borderId="38" xfId="0" applyFont="1" applyBorder="1" applyAlignment="1">
      <alignment horizontal="center" wrapText="1"/>
    </xf>
    <xf numFmtId="0" fontId="13" fillId="0" borderId="0" xfId="73" applyFont="1" applyAlignment="1">
      <alignment horizontal="center"/>
      <protection/>
    </xf>
    <xf numFmtId="3" fontId="22" fillId="0" borderId="0" xfId="73" applyNumberFormat="1" applyFont="1" applyAlignment="1">
      <alignment horizontal="center"/>
      <protection/>
    </xf>
    <xf numFmtId="0" fontId="6" fillId="0" borderId="0" xfId="73" applyFont="1" applyAlignment="1">
      <alignment horizontal="center"/>
      <protection/>
    </xf>
    <xf numFmtId="0" fontId="0" fillId="0" borderId="0" xfId="0" applyFont="1" applyBorder="1" applyAlignment="1">
      <alignment horizontal="center"/>
    </xf>
    <xf numFmtId="0" fontId="17" fillId="0" borderId="120" xfId="73" applyFont="1" applyBorder="1" applyAlignment="1">
      <alignment horizontal="center" wrapText="1"/>
      <protection/>
    </xf>
    <xf numFmtId="0" fontId="0" fillId="0" borderId="121" xfId="0" applyFont="1" applyBorder="1" applyAlignment="1">
      <alignment horizontal="center" wrapText="1"/>
    </xf>
    <xf numFmtId="0" fontId="21" fillId="0" borderId="119" xfId="76" applyFont="1" applyFill="1" applyBorder="1" applyAlignment="1">
      <alignment/>
      <protection/>
    </xf>
    <xf numFmtId="0" fontId="12" fillId="0" borderId="38" xfId="76" applyFont="1" applyFill="1" applyBorder="1" applyAlignment="1">
      <alignment/>
      <protection/>
    </xf>
    <xf numFmtId="3" fontId="13" fillId="0" borderId="0" xfId="67" applyNumberFormat="1" applyFont="1" applyAlignment="1">
      <alignment/>
      <protection/>
    </xf>
    <xf numFmtId="0" fontId="44" fillId="0" borderId="0" xfId="67" applyFont="1" applyAlignment="1">
      <alignment/>
      <protection/>
    </xf>
    <xf numFmtId="0" fontId="13" fillId="0" borderId="0" xfId="74" applyFont="1" applyAlignment="1">
      <alignment horizontal="center"/>
      <protection/>
    </xf>
    <xf numFmtId="0" fontId="44" fillId="0" borderId="0" xfId="67" applyFont="1" applyBorder="1" applyAlignment="1">
      <alignment horizontal="center"/>
      <protection/>
    </xf>
    <xf numFmtId="3" fontId="22" fillId="0" borderId="0" xfId="74" applyNumberFormat="1" applyFont="1" applyAlignment="1">
      <alignment horizontal="center"/>
      <protection/>
    </xf>
    <xf numFmtId="0" fontId="6" fillId="0" borderId="0" xfId="74" applyFont="1" applyAlignment="1">
      <alignment horizontal="center"/>
      <protection/>
    </xf>
    <xf numFmtId="0" fontId="0" fillId="0" borderId="0" xfId="67" applyFont="1" applyBorder="1" applyAlignment="1">
      <alignment horizontal="center"/>
      <protection/>
    </xf>
    <xf numFmtId="0" fontId="17" fillId="0" borderId="117" xfId="74" applyFont="1" applyBorder="1" applyAlignment="1">
      <alignment horizontal="center" wrapText="1"/>
      <protection/>
    </xf>
    <xf numFmtId="0" fontId="0" fillId="0" borderId="118" xfId="67" applyFont="1" applyBorder="1" applyAlignment="1">
      <alignment horizontal="center" wrapText="1"/>
      <protection/>
    </xf>
    <xf numFmtId="0" fontId="17" fillId="0" borderId="119" xfId="74" applyFont="1" applyBorder="1" applyAlignment="1">
      <alignment horizontal="center" wrapText="1"/>
      <protection/>
    </xf>
    <xf numFmtId="0" fontId="0" fillId="0" borderId="38" xfId="67" applyFont="1" applyBorder="1" applyAlignment="1">
      <alignment horizontal="center" wrapText="1"/>
      <protection/>
    </xf>
    <xf numFmtId="0" fontId="17" fillId="0" borderId="95" xfId="74" applyFont="1" applyBorder="1" applyAlignment="1">
      <alignment horizontal="center"/>
      <protection/>
    </xf>
    <xf numFmtId="0" fontId="0" fillId="0" borderId="94" xfId="67" applyFont="1" applyBorder="1" applyAlignment="1">
      <alignment horizontal="center"/>
      <protection/>
    </xf>
    <xf numFmtId="0" fontId="0" fillId="0" borderId="100" xfId="67" applyFont="1" applyBorder="1" applyAlignment="1">
      <alignment horizontal="center"/>
      <protection/>
    </xf>
    <xf numFmtId="0" fontId="17" fillId="0" borderId="120" xfId="74" applyFont="1" applyBorder="1" applyAlignment="1">
      <alignment horizontal="center" wrapText="1"/>
      <protection/>
    </xf>
    <xf numFmtId="0" fontId="0" fillId="0" borderId="121" xfId="67" applyFont="1" applyBorder="1" applyAlignment="1">
      <alignment horizontal="center" wrapText="1"/>
      <protection/>
    </xf>
    <xf numFmtId="0" fontId="33" fillId="0" borderId="0" xfId="0" applyFont="1" applyFill="1" applyBorder="1" applyAlignment="1">
      <alignment vertical="center" wrapText="1"/>
    </xf>
    <xf numFmtId="0" fontId="0" fillId="0" borderId="0" xfId="0" applyFill="1" applyBorder="1" applyAlignment="1">
      <alignment vertical="center" wrapText="1"/>
    </xf>
    <xf numFmtId="0" fontId="38" fillId="35" borderId="0" xfId="0" applyFont="1" applyFill="1" applyBorder="1" applyAlignment="1">
      <alignment horizontal="center"/>
    </xf>
    <xf numFmtId="0" fontId="30" fillId="35" borderId="0" xfId="0" applyFont="1" applyFill="1" applyBorder="1" applyAlignment="1">
      <alignment horizontal="center"/>
    </xf>
    <xf numFmtId="4" fontId="6" fillId="35" borderId="0" xfId="0" applyNumberFormat="1" applyFont="1" applyFill="1" applyBorder="1" applyAlignment="1">
      <alignment horizontal="center"/>
    </xf>
    <xf numFmtId="4" fontId="0" fillId="35" borderId="0" xfId="0" applyNumberFormat="1" applyFont="1" applyFill="1" applyBorder="1" applyAlignment="1">
      <alignment horizontal="center"/>
    </xf>
    <xf numFmtId="0" fontId="29" fillId="0" borderId="0" xfId="67" applyFont="1" applyFill="1" applyBorder="1" applyAlignment="1">
      <alignment vertical="top" wrapText="1"/>
      <protection/>
    </xf>
    <xf numFmtId="0" fontId="0" fillId="0" borderId="0" xfId="67" applyFont="1" applyFill="1" applyBorder="1" applyAlignment="1">
      <alignment vertical="top" wrapText="1"/>
      <protection/>
    </xf>
    <xf numFmtId="0" fontId="0" fillId="0" borderId="0" xfId="0" applyFont="1" applyFill="1" applyAlignment="1">
      <alignment/>
    </xf>
    <xf numFmtId="0" fontId="13" fillId="35" borderId="0" xfId="76" applyFont="1" applyFill="1" applyAlignment="1">
      <alignment horizontal="center"/>
      <protection/>
    </xf>
    <xf numFmtId="3" fontId="13" fillId="35" borderId="0" xfId="76" applyNumberFormat="1" applyFont="1" applyFill="1" applyAlignment="1">
      <alignment horizontal="center"/>
      <protection/>
    </xf>
    <xf numFmtId="0" fontId="33" fillId="0" borderId="0" xfId="67" applyFont="1" applyFill="1" applyBorder="1" applyAlignment="1">
      <alignment vertical="top" wrapText="1"/>
      <protection/>
    </xf>
    <xf numFmtId="0" fontId="0" fillId="0" borderId="0" xfId="67" applyFill="1" applyBorder="1" applyAlignment="1">
      <alignment vertical="top" wrapText="1"/>
      <protection/>
    </xf>
    <xf numFmtId="0" fontId="0" fillId="0" borderId="0" xfId="0" applyFill="1" applyAlignment="1">
      <alignment/>
    </xf>
    <xf numFmtId="0" fontId="33" fillId="0" borderId="0" xfId="0" applyFont="1" applyFill="1" applyBorder="1" applyAlignment="1">
      <alignment wrapText="1"/>
    </xf>
    <xf numFmtId="0" fontId="0" fillId="0" borderId="0" xfId="0" applyFill="1" applyBorder="1" applyAlignment="1">
      <alignment wrapText="1"/>
    </xf>
    <xf numFmtId="0" fontId="3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29"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177" fontId="6" fillId="35" borderId="0" xfId="0" applyNumberFormat="1" applyFont="1" applyFill="1" applyAlignment="1">
      <alignment/>
    </xf>
    <xf numFmtId="0" fontId="0" fillId="35" borderId="0" xfId="0" applyFill="1" applyAlignment="1">
      <alignment/>
    </xf>
    <xf numFmtId="0" fontId="6" fillId="35" borderId="0" xfId="0" applyNumberFormat="1" applyFont="1" applyFill="1" applyAlignment="1">
      <alignment horizontal="left" vertical="top" wrapText="1"/>
    </xf>
    <xf numFmtId="0" fontId="0" fillId="35" borderId="0" xfId="0" applyNumberFormat="1" applyFill="1" applyBorder="1" applyAlignment="1">
      <alignment wrapText="1"/>
    </xf>
    <xf numFmtId="177" fontId="27" fillId="35" borderId="11" xfId="0" applyNumberFormat="1" applyFont="1" applyFill="1" applyBorder="1" applyAlignment="1">
      <alignment horizontal="center"/>
    </xf>
    <xf numFmtId="0" fontId="0" fillId="35" borderId="0" xfId="0" applyFill="1" applyBorder="1" applyAlignment="1">
      <alignment horizontal="center"/>
    </xf>
    <xf numFmtId="0" fontId="0" fillId="35" borderId="12" xfId="0" applyFill="1" applyBorder="1" applyAlignment="1">
      <alignment horizontal="center"/>
    </xf>
    <xf numFmtId="177" fontId="27" fillId="35" borderId="29" xfId="0" applyNumberFormat="1" applyFont="1" applyFill="1" applyBorder="1" applyAlignment="1">
      <alignment horizontal="center" vertical="top" wrapText="1"/>
    </xf>
    <xf numFmtId="0" fontId="0" fillId="0" borderId="20" xfId="0" applyBorder="1" applyAlignment="1">
      <alignment horizontal="center" vertical="top" wrapText="1"/>
    </xf>
    <xf numFmtId="0" fontId="0" fillId="0" borderId="26"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177" fontId="27" fillId="0" borderId="11" xfId="0" applyNumberFormat="1" applyFont="1"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6" fillId="0" borderId="0" xfId="0" applyNumberFormat="1" applyFont="1" applyFill="1" applyAlignment="1">
      <alignment horizontal="left" vertical="top" wrapText="1"/>
    </xf>
    <xf numFmtId="0" fontId="0" fillId="0" borderId="0" xfId="0" applyNumberFormat="1" applyFill="1" applyBorder="1" applyAlignment="1">
      <alignment wrapText="1"/>
    </xf>
    <xf numFmtId="0" fontId="0" fillId="0" borderId="0" xfId="0" applyFill="1" applyAlignment="1">
      <alignment wrapText="1"/>
    </xf>
    <xf numFmtId="177" fontId="27" fillId="35" borderId="11" xfId="0" applyNumberFormat="1" applyFont="1" applyFill="1" applyBorder="1" applyAlignment="1">
      <alignment horizontal="center" wrapText="1"/>
    </xf>
    <xf numFmtId="0" fontId="0" fillId="0" borderId="0" xfId="0" applyAlignment="1">
      <alignment horizontal="center"/>
    </xf>
    <xf numFmtId="0" fontId="0" fillId="0" borderId="12" xfId="0" applyBorder="1" applyAlignment="1">
      <alignment horizontal="center"/>
    </xf>
    <xf numFmtId="177" fontId="27" fillId="35" borderId="29" xfId="0" applyNumberFormat="1" applyFont="1" applyFill="1" applyBorder="1" applyAlignment="1">
      <alignment horizontal="center"/>
    </xf>
    <xf numFmtId="0" fontId="0" fillId="0" borderId="20" xfId="0" applyBorder="1" applyAlignment="1">
      <alignment horizontal="center"/>
    </xf>
    <xf numFmtId="0" fontId="0" fillId="0" borderId="26" xfId="0" applyBorder="1" applyAlignment="1">
      <alignment horizontal="center"/>
    </xf>
    <xf numFmtId="37" fontId="27" fillId="35" borderId="29" xfId="0" applyNumberFormat="1" applyFont="1" applyFill="1" applyBorder="1" applyAlignment="1">
      <alignment horizontal="center"/>
    </xf>
    <xf numFmtId="177" fontId="27" fillId="35" borderId="12" xfId="0" applyNumberFormat="1" applyFont="1" applyFill="1" applyBorder="1" applyAlignment="1">
      <alignment horizontal="center"/>
    </xf>
    <xf numFmtId="177" fontId="27" fillId="35" borderId="22" xfId="0" applyNumberFormat="1" applyFont="1" applyFill="1" applyBorder="1" applyAlignment="1">
      <alignment horizontal="center"/>
    </xf>
    <xf numFmtId="0" fontId="0" fillId="0" borderId="23" xfId="0" applyBorder="1" applyAlignment="1">
      <alignment horizontal="center"/>
    </xf>
    <xf numFmtId="165" fontId="5" fillId="0" borderId="49" xfId="0" applyNumberFormat="1" applyFont="1" applyFill="1" applyBorder="1" applyAlignment="1">
      <alignment/>
    </xf>
    <xf numFmtId="0" fontId="0" fillId="0" borderId="48" xfId="0" applyFill="1" applyBorder="1" applyAlignment="1">
      <alignment/>
    </xf>
    <xf numFmtId="165" fontId="27" fillId="35" borderId="107" xfId="0" applyNumberFormat="1" applyFont="1" applyFill="1" applyBorder="1" applyAlignment="1">
      <alignment/>
    </xf>
    <xf numFmtId="0" fontId="0" fillId="0" borderId="104" xfId="0" applyBorder="1" applyAlignment="1">
      <alignment/>
    </xf>
    <xf numFmtId="3" fontId="47" fillId="33" borderId="122" xfId="0" applyNumberFormat="1" applyFont="1" applyFill="1" applyBorder="1" applyAlignment="1">
      <alignment horizontal="center"/>
    </xf>
    <xf numFmtId="3" fontId="26" fillId="33" borderId="123" xfId="0" applyNumberFormat="1" applyFont="1" applyFill="1" applyBorder="1" applyAlignment="1">
      <alignment horizontal="center" wrapText="1"/>
    </xf>
    <xf numFmtId="0" fontId="0" fillId="0" borderId="124" xfId="0" applyBorder="1" applyAlignment="1">
      <alignment wrapText="1"/>
    </xf>
    <xf numFmtId="0" fontId="0" fillId="0" borderId="125" xfId="0" applyBorder="1" applyAlignment="1">
      <alignment wrapText="1"/>
    </xf>
    <xf numFmtId="0" fontId="0" fillId="0" borderId="126" xfId="0" applyBorder="1" applyAlignment="1">
      <alignment wrapText="1"/>
    </xf>
    <xf numFmtId="3" fontId="26" fillId="33" borderId="125" xfId="0" applyNumberFormat="1" applyFont="1" applyFill="1" applyBorder="1" applyAlignment="1">
      <alignment horizontal="center" wrapText="1"/>
    </xf>
    <xf numFmtId="0" fontId="0" fillId="0" borderId="127" xfId="0" applyBorder="1" applyAlignment="1">
      <alignment horizontal="center" wrapText="1"/>
    </xf>
    <xf numFmtId="3" fontId="26" fillId="33" borderId="128" xfId="0" applyNumberFormat="1" applyFont="1" applyFill="1" applyBorder="1" applyAlignment="1">
      <alignment wrapText="1"/>
    </xf>
    <xf numFmtId="0" fontId="0" fillId="0" borderId="129" xfId="0" applyBorder="1" applyAlignment="1">
      <alignment wrapText="1"/>
    </xf>
    <xf numFmtId="0" fontId="0" fillId="0" borderId="130" xfId="0" applyBorder="1" applyAlignment="1">
      <alignment wrapText="1"/>
    </xf>
    <xf numFmtId="0" fontId="0" fillId="0" borderId="102" xfId="0" applyBorder="1" applyAlignment="1">
      <alignment horizontal="center" wrapText="1"/>
    </xf>
    <xf numFmtId="3" fontId="47" fillId="0" borderId="122" xfId="0" applyNumberFormat="1" applyFont="1" applyFill="1" applyBorder="1" applyAlignment="1">
      <alignment horizontal="center"/>
    </xf>
    <xf numFmtId="4" fontId="0" fillId="0" borderId="131" xfId="0" applyNumberFormat="1" applyFill="1" applyBorder="1" applyAlignment="1">
      <alignment horizontal="center" wrapText="1"/>
    </xf>
    <xf numFmtId="4" fontId="0" fillId="0" borderId="132" xfId="0" applyNumberFormat="1" applyFill="1" applyBorder="1" applyAlignment="1">
      <alignment horizontal="center" wrapText="1"/>
    </xf>
    <xf numFmtId="3" fontId="26" fillId="0" borderId="131" xfId="0" applyNumberFormat="1" applyFont="1" applyFill="1" applyBorder="1" applyAlignment="1">
      <alignment horizontal="center" wrapText="1"/>
    </xf>
    <xf numFmtId="3" fontId="26" fillId="0" borderId="133" xfId="0" applyNumberFormat="1" applyFont="1" applyFill="1" applyBorder="1" applyAlignment="1">
      <alignment horizontal="center" wrapText="1"/>
    </xf>
    <xf numFmtId="3" fontId="26" fillId="0" borderId="134" xfId="0" applyNumberFormat="1" applyFont="1" applyFill="1" applyBorder="1" applyAlignment="1">
      <alignment horizontal="center" wrapText="1"/>
    </xf>
    <xf numFmtId="3" fontId="26" fillId="0" borderId="135" xfId="0" applyNumberFormat="1" applyFont="1" applyFill="1" applyBorder="1" applyAlignment="1">
      <alignment horizontal="center" wrapText="1"/>
    </xf>
    <xf numFmtId="3" fontId="26" fillId="0" borderId="125" xfId="0" applyNumberFormat="1" applyFont="1" applyFill="1" applyBorder="1" applyAlignment="1">
      <alignment horizontal="center" wrapText="1"/>
    </xf>
    <xf numFmtId="3" fontId="26" fillId="0" borderId="127" xfId="0" applyNumberFormat="1" applyFont="1" applyFill="1" applyBorder="1" applyAlignment="1">
      <alignment horizontal="center" wrapText="1"/>
    </xf>
    <xf numFmtId="3" fontId="26" fillId="0" borderId="136" xfId="0" applyNumberFormat="1" applyFont="1" applyFill="1" applyBorder="1" applyAlignment="1">
      <alignment wrapText="1"/>
    </xf>
    <xf numFmtId="0" fontId="0" fillId="0" borderId="129" xfId="0" applyFill="1" applyBorder="1" applyAlignment="1">
      <alignment wrapText="1"/>
    </xf>
    <xf numFmtId="0" fontId="0" fillId="0" borderId="130" xfId="0" applyFill="1" applyBorder="1" applyAlignment="1">
      <alignment wrapText="1"/>
    </xf>
    <xf numFmtId="0" fontId="0" fillId="0" borderId="137" xfId="0" applyFill="1" applyBorder="1" applyAlignment="1">
      <alignment wrapText="1"/>
    </xf>
    <xf numFmtId="0" fontId="0" fillId="0" borderId="125" xfId="0" applyFill="1" applyBorder="1" applyAlignment="1">
      <alignment wrapText="1"/>
    </xf>
    <xf numFmtId="0" fontId="0" fillId="0" borderId="126" xfId="0" applyFill="1" applyBorder="1" applyAlignment="1">
      <alignment wrapText="1"/>
    </xf>
    <xf numFmtId="177" fontId="11" fillId="0" borderId="20" xfId="0" applyNumberFormat="1" applyFont="1" applyFill="1" applyBorder="1" applyAlignment="1">
      <alignment horizontal="left"/>
    </xf>
    <xf numFmtId="0" fontId="62" fillId="0" borderId="27" xfId="75" applyFont="1" applyBorder="1" applyAlignment="1">
      <alignment horizontal="center"/>
      <protection/>
    </xf>
    <xf numFmtId="0" fontId="62" fillId="0" borderId="30" xfId="75" applyFont="1" applyBorder="1" applyAlignment="1">
      <alignment horizontal="center"/>
      <protection/>
    </xf>
    <xf numFmtId="0" fontId="62" fillId="0" borderId="89" xfId="75" applyFont="1" applyBorder="1" applyAlignment="1">
      <alignment horizontal="center"/>
      <protection/>
    </xf>
    <xf numFmtId="0" fontId="12" fillId="0" borderId="0" xfId="75" applyFont="1" applyAlignment="1">
      <alignment horizontal="center"/>
      <protection/>
    </xf>
    <xf numFmtId="3" fontId="42" fillId="0" borderId="0" xfId="72" applyNumberFormat="1" applyFont="1" applyAlignment="1">
      <alignment horizontal="center"/>
      <protection/>
    </xf>
    <xf numFmtId="3" fontId="6" fillId="0" borderId="0" xfId="75" applyNumberFormat="1" applyFont="1" applyAlignment="1">
      <alignment horizontal="center"/>
      <protection/>
    </xf>
    <xf numFmtId="0" fontId="6" fillId="0" borderId="0" xfId="72" applyFont="1" applyAlignment="1">
      <alignment horizontal="center"/>
      <protection/>
    </xf>
    <xf numFmtId="0" fontId="12" fillId="0" borderId="13" xfId="75" applyFont="1" applyBorder="1" applyAlignment="1">
      <alignment horizont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Currency 2" xfId="51"/>
    <cellStyle name="Currency 3" xfId="52"/>
    <cellStyle name="Currency 4" xfId="53"/>
    <cellStyle name="Currency 5" xfId="54"/>
    <cellStyle name="Currency 6"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rmal 4" xfId="69"/>
    <cellStyle name="Normal 5" xfId="70"/>
    <cellStyle name="Normal 6" xfId="71"/>
    <cellStyle name="Normal 7" xfId="72"/>
    <cellStyle name="Normal_Improve by DU" xfId="73"/>
    <cellStyle name="Normal_Improve by DU 2" xfId="74"/>
    <cellStyle name="Normal_Improve by DU 3" xfId="75"/>
    <cellStyle name="Normal_Rsrcs_X_ DOJ Goal  Obj" xfId="76"/>
    <cellStyle name="Note" xfId="77"/>
    <cellStyle name="Output" xfId="78"/>
    <cellStyle name="Percent" xfId="79"/>
    <cellStyle name="Percent 2" xfId="80"/>
    <cellStyle name="Percent 3" xfId="81"/>
    <cellStyle name="Percent 4" xfId="82"/>
    <cellStyle name="Percent 5" xfId="83"/>
    <cellStyle name="Percent 6"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10</xdr:col>
      <xdr:colOff>742950</xdr:colOff>
      <xdr:row>32</xdr:row>
      <xdr:rowOff>133350</xdr:rowOff>
    </xdr:to>
    <xdr:pic>
      <xdr:nvPicPr>
        <xdr:cNvPr id="1" name="Picture 1" descr="V001"/>
        <xdr:cNvPicPr preferRelativeResize="1">
          <a:picLocks noChangeAspect="1"/>
        </xdr:cNvPicPr>
      </xdr:nvPicPr>
      <xdr:blipFill>
        <a:blip r:embed="rId1"/>
        <a:stretch>
          <a:fillRect/>
        </a:stretch>
      </xdr:blipFill>
      <xdr:spPr>
        <a:xfrm>
          <a:off x="0" y="419100"/>
          <a:ext cx="8362950" cy="586740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nts%20and%20Settings\VegaDa\Local%20Settings\Temporary%20Internet%20Files\OLK24\12475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Budget_Staff\2006%20Congressional%20Submission\Instructions\excel%20templa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Budget_Staff\napostolides\FY06%20Formulation\05%20OMB%20Budget%20-%20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ocuments%20and%20Settings\vegada\Local%20Settings\Temp\NetRight\Links\EXO\8527_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WINNT\Profiles\debjones\Temporary%20Internet%20Files\OLKD\2006%20Perf%20Budget%20Cong%20Submission%20Exhibits%20Template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Documents%20and%20Settings\VegaDa\Local%20Settings\Temporary%20Internet%20Files\OLK3\FY10%20Template%20-%20CJ%20Submission%20508%20Compliant%20-%20EDIT%20CHECKED%20Fin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NrPortbl\EXO\VEGADA\124754_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NrPortbl\EXO\VEGADA\13566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IT Investment Questionnaire"/>
      <sheetName val="P2-IT Investment Questionnai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E) Strat Goal &amp; Obj"/>
      <sheetName val="(F) ATB Justification"/>
      <sheetName val="(G) 2005 XWalk"/>
      <sheetName val="(H) 2006XWalk"/>
      <sheetName val="(I) Reimb Resources"/>
      <sheetName val="(J) Perm Positions"/>
      <sheetName val="(K) Summ Atty Agt"/>
      <sheetName val="(L) Modular Costs"/>
      <sheetName val="(M) Financial Analysis"/>
      <sheetName val="(N) Sum by Grade"/>
      <sheetName val="(O) Sum by OC"/>
      <sheetName val="(P-1) Outyrs"/>
      <sheetName val="(P-2) Outlays"/>
      <sheetName val="(Q) Cong Reports"/>
      <sheetName val="(R) PART"/>
      <sheetName val="(S) Overseas Employees"/>
      <sheetName val="(T) ITIP "/>
    </sheetNames>
    <sheetDataSet>
      <sheetData sheetId="3">
        <row r="75">
          <cell r="T75" t="str">
            <v>Current Services</v>
          </cell>
          <cell r="AF75" t="str">
            <v>Request</v>
          </cell>
          <cell r="AJ75" t="str">
            <v>Total Change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8 Crosswalk"/>
      <sheetName val="G. 2009 Crosswalk"/>
      <sheetName val="H. Reimbursable Resources"/>
      <sheetName val="I. Permanent Positions"/>
      <sheetName val="J. Financial Analysis"/>
      <sheetName val="K. Summary by Grade"/>
      <sheetName val="L. Summary by Object Class"/>
      <sheetName val="M. Studies"/>
    </sheetNames>
    <sheetDataSet>
      <sheetData sheetId="2">
        <row r="6">
          <cell r="A6" t="str">
            <v>Salaries and Expenses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 IT Investment Questionnaire"/>
      <sheetName val="P2-IT Investment Questionnair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 Org Chart"/>
      <sheetName val="(B) Sum of Req "/>
      <sheetName val="(C) Program Inc &amp; Offsets"/>
      <sheetName val="(D) Strat Goal &amp; Obj"/>
      <sheetName val="(E) ATB Justification"/>
      <sheetName val="(F) 2009 XWalk"/>
      <sheetName val="(G) 2010 XWalk"/>
      <sheetName val="(H) Reimb Resources"/>
      <sheetName val="(I) Perm Positions"/>
      <sheetName val="(J) Fin Analysis of Prog Change"/>
      <sheetName val="(K) Sum by Grade"/>
      <sheetName val="(L) Sum by 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L34"/>
  <sheetViews>
    <sheetView view="pageBreakPreview" zoomScaleSheetLayoutView="100" workbookViewId="0" topLeftCell="A1">
      <selection activeCell="N27" sqref="N27"/>
    </sheetView>
  </sheetViews>
  <sheetFormatPr defaultColWidth="8.88671875" defaultRowHeight="15"/>
  <cols>
    <col min="1" max="11" width="8.88671875" style="442" customWidth="1"/>
    <col min="12" max="12" width="6.3359375" style="446" customWidth="1"/>
    <col min="13" max="16384" width="8.88671875" style="442" customWidth="1"/>
  </cols>
  <sheetData>
    <row r="1" spans="1:12" ht="18.75">
      <c r="A1" s="481" t="s">
        <v>19</v>
      </c>
      <c r="B1" s="603"/>
      <c r="C1" s="603"/>
      <c r="D1" s="603"/>
      <c r="E1" s="603"/>
      <c r="F1" s="603"/>
      <c r="G1" s="603"/>
      <c r="H1" s="603"/>
      <c r="I1" s="603"/>
      <c r="J1" s="603"/>
      <c r="K1" s="603"/>
      <c r="L1" s="446" t="s">
        <v>105</v>
      </c>
    </row>
    <row r="2" spans="1:12" ht="15.75">
      <c r="A2" s="604"/>
      <c r="B2" s="603"/>
      <c r="C2" s="603"/>
      <c r="D2" s="603"/>
      <c r="E2" s="603"/>
      <c r="F2" s="603"/>
      <c r="G2" s="603"/>
      <c r="H2" s="603"/>
      <c r="I2" s="603"/>
      <c r="J2" s="603"/>
      <c r="K2" s="603"/>
      <c r="L2" s="446" t="s">
        <v>105</v>
      </c>
    </row>
    <row r="3" ht="15">
      <c r="L3" s="446" t="s">
        <v>105</v>
      </c>
    </row>
    <row r="4" ht="15">
      <c r="L4" s="446" t="s">
        <v>105</v>
      </c>
    </row>
    <row r="5" ht="15">
      <c r="L5" s="446" t="s">
        <v>105</v>
      </c>
    </row>
    <row r="6" ht="15">
      <c r="L6" s="446" t="s">
        <v>105</v>
      </c>
    </row>
    <row r="7" ht="15">
      <c r="L7" s="446" t="s">
        <v>105</v>
      </c>
    </row>
    <row r="8" ht="15">
      <c r="L8" s="446" t="s">
        <v>105</v>
      </c>
    </row>
    <row r="9" ht="15">
      <c r="L9" s="446" t="s">
        <v>105</v>
      </c>
    </row>
    <row r="10" ht="15">
      <c r="L10" s="446" t="s">
        <v>105</v>
      </c>
    </row>
    <row r="11" ht="15">
      <c r="L11" s="446" t="s">
        <v>105</v>
      </c>
    </row>
    <row r="12" ht="15">
      <c r="L12" s="446" t="s">
        <v>105</v>
      </c>
    </row>
    <row r="13" ht="15">
      <c r="L13" s="446" t="s">
        <v>105</v>
      </c>
    </row>
    <row r="14" ht="15">
      <c r="L14" s="446" t="s">
        <v>105</v>
      </c>
    </row>
    <row r="15" ht="15">
      <c r="L15" s="446" t="s">
        <v>105</v>
      </c>
    </row>
    <row r="16" ht="15">
      <c r="L16" s="446" t="s">
        <v>105</v>
      </c>
    </row>
    <row r="17" ht="15">
      <c r="L17" s="446" t="s">
        <v>105</v>
      </c>
    </row>
    <row r="18" ht="15">
      <c r="L18" s="446" t="s">
        <v>105</v>
      </c>
    </row>
    <row r="19" ht="15">
      <c r="L19" s="446" t="s">
        <v>105</v>
      </c>
    </row>
    <row r="20" ht="15">
      <c r="L20" s="446" t="s">
        <v>105</v>
      </c>
    </row>
    <row r="21" ht="15">
      <c r="L21" s="446" t="s">
        <v>105</v>
      </c>
    </row>
    <row r="22" ht="15">
      <c r="L22" s="446" t="s">
        <v>105</v>
      </c>
    </row>
    <row r="23" ht="15">
      <c r="L23" s="446" t="s">
        <v>105</v>
      </c>
    </row>
    <row r="24" ht="15">
      <c r="L24" s="446" t="s">
        <v>105</v>
      </c>
    </row>
    <row r="25" ht="15">
      <c r="L25" s="446" t="s">
        <v>105</v>
      </c>
    </row>
    <row r="26" ht="15">
      <c r="L26" s="446" t="s">
        <v>105</v>
      </c>
    </row>
    <row r="27" ht="15">
      <c r="L27" s="446" t="s">
        <v>105</v>
      </c>
    </row>
    <row r="28" ht="15">
      <c r="L28" s="446" t="s">
        <v>105</v>
      </c>
    </row>
    <row r="29" ht="15">
      <c r="L29" s="446" t="s">
        <v>105</v>
      </c>
    </row>
    <row r="30" ht="15">
      <c r="L30" s="446" t="s">
        <v>105</v>
      </c>
    </row>
    <row r="31" ht="15">
      <c r="L31" s="446" t="s">
        <v>105</v>
      </c>
    </row>
    <row r="32" ht="15">
      <c r="L32" s="446" t="s">
        <v>105</v>
      </c>
    </row>
    <row r="33" ht="15">
      <c r="L33" s="446" t="s">
        <v>105</v>
      </c>
    </row>
    <row r="34" spans="2:12" s="480" customFormat="1" ht="15">
      <c r="B34" s="482"/>
      <c r="C34" s="482"/>
      <c r="D34" s="482"/>
      <c r="E34" s="482"/>
      <c r="F34" s="482" t="s">
        <v>106</v>
      </c>
      <c r="G34" s="482"/>
      <c r="H34" s="482"/>
      <c r="I34" s="482"/>
      <c r="J34" s="482"/>
      <c r="K34" s="482"/>
      <c r="L34" s="483" t="s">
        <v>106</v>
      </c>
    </row>
  </sheetData>
  <sheetProtection/>
  <printOptions horizontalCentered="1" verticalCentered="1"/>
  <pageMargins left="0.75" right="0.75" top="0.5" bottom="1" header="0.5" footer="0.5"/>
  <pageSetup horizontalDpi="600" verticalDpi="600" orientation="landscape" r:id="rId2"/>
  <headerFooter alignWithMargins="0">
    <oddFooter>&amp;C&amp;"Times New Roman,Regular"&amp;14Exhibit A - Organizational Chart</oddFooter>
  </headerFooter>
  <drawing r:id="rId1"/>
</worksheet>
</file>

<file path=xl/worksheets/sheet10.xml><?xml version="1.0" encoding="utf-8"?>
<worksheet xmlns="http://schemas.openxmlformats.org/spreadsheetml/2006/main" xmlns:r="http://schemas.openxmlformats.org/officeDocument/2006/relationships">
  <sheetPr>
    <tabColor rgb="FFFF33CC"/>
  </sheetPr>
  <dimension ref="A1:U19"/>
  <sheetViews>
    <sheetView zoomScaleSheetLayoutView="100" workbookViewId="0" topLeftCell="A1">
      <selection activeCell="N12" sqref="N12"/>
    </sheetView>
  </sheetViews>
  <sheetFormatPr defaultColWidth="9.6640625" defaultRowHeight="15"/>
  <cols>
    <col min="1" max="1" width="3.77734375" style="501" customWidth="1"/>
    <col min="2" max="2" width="17.21484375" style="501" customWidth="1"/>
    <col min="3" max="3" width="5.6640625" style="501" customWidth="1"/>
    <col min="4" max="4" width="6.77734375" style="501" customWidth="1"/>
    <col min="5" max="5" width="9.21484375" style="501" customWidth="1"/>
    <col min="6" max="6" width="5.77734375" style="501" customWidth="1"/>
    <col min="7" max="7" width="5.6640625" style="501" customWidth="1"/>
    <col min="8" max="8" width="7.21484375" style="501" customWidth="1"/>
    <col min="9" max="9" width="5.6640625" style="501" customWidth="1"/>
    <col min="10" max="10" width="3.88671875" style="501" customWidth="1"/>
    <col min="11" max="11" width="10.21484375" style="501" customWidth="1"/>
    <col min="12" max="12" width="5.6640625" style="501" customWidth="1"/>
    <col min="13" max="13" width="7.4453125" style="501" customWidth="1"/>
    <col min="14" max="14" width="8.88671875" style="501" customWidth="1"/>
    <col min="15" max="15" width="8.5546875" style="501" customWidth="1"/>
    <col min="16" max="16" width="5.6640625" style="501" customWidth="1"/>
    <col min="17" max="17" width="10.21484375" style="501" customWidth="1"/>
    <col min="18" max="18" width="0.88671875" style="648" customWidth="1"/>
    <col min="19" max="19" width="5.6640625" style="501" customWidth="1"/>
    <col min="20" max="20" width="6.77734375" style="501" customWidth="1"/>
    <col min="21" max="21" width="7.77734375" style="501" customWidth="1"/>
    <col min="22" max="16384" width="9.6640625" style="501" customWidth="1"/>
  </cols>
  <sheetData>
    <row r="1" spans="1:21" ht="20.25">
      <c r="A1" s="449" t="s">
        <v>153</v>
      </c>
      <c r="B1" s="644"/>
      <c r="C1" s="644"/>
      <c r="D1" s="644"/>
      <c r="E1" s="644"/>
      <c r="F1" s="645"/>
      <c r="G1" s="644"/>
      <c r="H1" s="644"/>
      <c r="I1" s="644"/>
      <c r="J1" s="644"/>
      <c r="K1" s="644"/>
      <c r="L1" s="644"/>
      <c r="M1" s="644"/>
      <c r="N1" s="644"/>
      <c r="O1" s="644"/>
      <c r="P1" s="644"/>
      <c r="Q1" s="644"/>
      <c r="R1" s="646"/>
      <c r="S1" s="451" t="s">
        <v>105</v>
      </c>
      <c r="T1" s="450"/>
      <c r="U1" s="450"/>
    </row>
    <row r="2" spans="1:21" s="648" customFormat="1" ht="15.75">
      <c r="A2" s="646"/>
      <c r="B2" s="646"/>
      <c r="C2" s="646"/>
      <c r="D2" s="646"/>
      <c r="E2" s="646"/>
      <c r="F2" s="646"/>
      <c r="G2" s="646"/>
      <c r="H2" s="646"/>
      <c r="I2" s="646"/>
      <c r="J2" s="646"/>
      <c r="K2" s="646"/>
      <c r="L2" s="646"/>
      <c r="M2" s="646"/>
      <c r="N2" s="646"/>
      <c r="O2" s="646"/>
      <c r="P2" s="646"/>
      <c r="Q2" s="646"/>
      <c r="R2" s="646"/>
      <c r="S2" s="647" t="s">
        <v>105</v>
      </c>
      <c r="T2" s="646"/>
      <c r="U2" s="646"/>
    </row>
    <row r="3" spans="1:21" ht="18.75">
      <c r="A3" s="453" t="s">
        <v>152</v>
      </c>
      <c r="B3" s="649"/>
      <c r="C3" s="649"/>
      <c r="D3" s="649"/>
      <c r="E3" s="649"/>
      <c r="F3" s="649"/>
      <c r="G3" s="649"/>
      <c r="H3" s="649"/>
      <c r="I3" s="649"/>
      <c r="J3" s="649"/>
      <c r="K3" s="649"/>
      <c r="L3" s="649"/>
      <c r="M3" s="649"/>
      <c r="N3" s="649"/>
      <c r="O3" s="649"/>
      <c r="P3" s="649"/>
      <c r="Q3" s="649"/>
      <c r="R3" s="671"/>
      <c r="S3" s="451" t="s">
        <v>105</v>
      </c>
      <c r="T3" s="454"/>
      <c r="U3" s="454"/>
    </row>
    <row r="4" spans="1:21" ht="16.5">
      <c r="A4" s="455" t="s">
        <v>29</v>
      </c>
      <c r="B4" s="649"/>
      <c r="C4" s="649"/>
      <c r="D4" s="649"/>
      <c r="E4" s="649"/>
      <c r="F4" s="649"/>
      <c r="G4" s="649"/>
      <c r="H4" s="649"/>
      <c r="I4" s="649"/>
      <c r="J4" s="649"/>
      <c r="K4" s="649"/>
      <c r="L4" s="649"/>
      <c r="M4" s="649"/>
      <c r="N4" s="649"/>
      <c r="O4" s="649"/>
      <c r="P4" s="649"/>
      <c r="Q4" s="649"/>
      <c r="R4" s="671"/>
      <c r="S4" s="451" t="s">
        <v>105</v>
      </c>
      <c r="T4" s="454"/>
      <c r="U4" s="454"/>
    </row>
    <row r="5" spans="1:21" ht="16.5">
      <c r="A5" s="455" t="str">
        <f>+'[5]Sum of Req'!A6</f>
        <v>Salaries and Expenses</v>
      </c>
      <c r="B5" s="649"/>
      <c r="C5" s="649"/>
      <c r="D5" s="649"/>
      <c r="E5" s="649"/>
      <c r="F5" s="649"/>
      <c r="G5" s="649"/>
      <c r="H5" s="649"/>
      <c r="I5" s="649"/>
      <c r="J5" s="649"/>
      <c r="K5" s="649"/>
      <c r="L5" s="649"/>
      <c r="M5" s="649"/>
      <c r="N5" s="649"/>
      <c r="O5" s="649"/>
      <c r="P5" s="649"/>
      <c r="Q5" s="649"/>
      <c r="R5" s="671"/>
      <c r="S5" s="451" t="s">
        <v>105</v>
      </c>
      <c r="T5" s="454"/>
      <c r="U5" s="454"/>
    </row>
    <row r="6" spans="1:21" ht="15.75">
      <c r="A6" s="456" t="s">
        <v>17</v>
      </c>
      <c r="B6" s="649"/>
      <c r="C6" s="649"/>
      <c r="D6" s="649"/>
      <c r="E6" s="649"/>
      <c r="F6" s="649"/>
      <c r="G6" s="649"/>
      <c r="H6" s="649"/>
      <c r="I6" s="649"/>
      <c r="J6" s="649"/>
      <c r="K6" s="649"/>
      <c r="L6" s="649"/>
      <c r="M6" s="649"/>
      <c r="N6" s="649"/>
      <c r="O6" s="649"/>
      <c r="P6" s="649"/>
      <c r="Q6" s="649"/>
      <c r="R6" s="671"/>
      <c r="S6" s="451" t="s">
        <v>105</v>
      </c>
      <c r="T6" s="454"/>
      <c r="U6" s="454"/>
    </row>
    <row r="7" spans="1:21" ht="15.75">
      <c r="A7" s="450"/>
      <c r="B7" s="644"/>
      <c r="C7" s="644"/>
      <c r="D7" s="644"/>
      <c r="E7" s="644"/>
      <c r="F7" s="649"/>
      <c r="G7" s="649"/>
      <c r="H7" s="649"/>
      <c r="I7" s="649"/>
      <c r="J7" s="649"/>
      <c r="K7" s="649"/>
      <c r="L7" s="649"/>
      <c r="M7" s="649"/>
      <c r="N7" s="644"/>
      <c r="O7" s="644"/>
      <c r="P7" s="644"/>
      <c r="Q7" s="644"/>
      <c r="R7" s="646"/>
      <c r="S7" s="451" t="s">
        <v>105</v>
      </c>
      <c r="T7" s="450"/>
      <c r="U7" s="450"/>
    </row>
    <row r="8" spans="1:21" ht="15.75">
      <c r="A8" s="450"/>
      <c r="B8" s="644"/>
      <c r="C8" s="649"/>
      <c r="D8" s="649"/>
      <c r="E8" s="649"/>
      <c r="F8" s="649"/>
      <c r="G8" s="649"/>
      <c r="H8" s="649"/>
      <c r="I8" s="649"/>
      <c r="J8" s="649"/>
      <c r="K8" s="649"/>
      <c r="L8" s="649"/>
      <c r="M8" s="649"/>
      <c r="N8" s="649" t="s">
        <v>37</v>
      </c>
      <c r="O8" s="644"/>
      <c r="P8" s="644"/>
      <c r="Q8" s="644"/>
      <c r="R8" s="646"/>
      <c r="S8" s="451" t="s">
        <v>105</v>
      </c>
      <c r="T8" s="454"/>
      <c r="U8" s="454"/>
    </row>
    <row r="9" spans="1:18" ht="15.75">
      <c r="A9" s="650"/>
      <c r="B9" s="651"/>
      <c r="C9" s="457" t="s">
        <v>198</v>
      </c>
      <c r="D9" s="660"/>
      <c r="E9" s="660"/>
      <c r="F9" s="1061"/>
      <c r="G9" s="1062"/>
      <c r="H9" s="1063"/>
      <c r="I9" s="1064"/>
      <c r="J9" s="1063"/>
      <c r="K9" s="666"/>
      <c r="L9" s="661"/>
      <c r="M9" s="660"/>
      <c r="N9" s="668"/>
      <c r="O9" s="648"/>
      <c r="P9" s="451" t="s">
        <v>105</v>
      </c>
      <c r="R9" s="501"/>
    </row>
    <row r="10" spans="1:18" ht="32.25" customHeight="1">
      <c r="A10" s="652"/>
      <c r="B10" s="653"/>
      <c r="C10" s="1058" t="s">
        <v>232</v>
      </c>
      <c r="D10" s="1044"/>
      <c r="E10" s="1045"/>
      <c r="F10" s="1058" t="s">
        <v>233</v>
      </c>
      <c r="G10" s="1059"/>
      <c r="H10" s="1060"/>
      <c r="I10" s="1043" t="s">
        <v>199</v>
      </c>
      <c r="J10" s="1065"/>
      <c r="K10" s="667" t="s">
        <v>201</v>
      </c>
      <c r="L10" s="459" t="s">
        <v>200</v>
      </c>
      <c r="M10" s="662"/>
      <c r="N10" s="669"/>
      <c r="O10" s="648"/>
      <c r="P10" s="451" t="s">
        <v>105</v>
      </c>
      <c r="R10" s="501"/>
    </row>
    <row r="11" spans="1:18" ht="16.5" thickBot="1">
      <c r="A11" s="461" t="s">
        <v>55</v>
      </c>
      <c r="B11" s="654"/>
      <c r="C11" s="462" t="s">
        <v>36</v>
      </c>
      <c r="D11" s="463" t="s">
        <v>57</v>
      </c>
      <c r="E11" s="463" t="s">
        <v>38</v>
      </c>
      <c r="F11" s="462" t="s">
        <v>36</v>
      </c>
      <c r="G11" s="463" t="s">
        <v>57</v>
      </c>
      <c r="H11" s="463" t="s">
        <v>38</v>
      </c>
      <c r="I11" s="1066" t="s">
        <v>38</v>
      </c>
      <c r="J11" s="1067"/>
      <c r="K11" s="463" t="s">
        <v>38</v>
      </c>
      <c r="L11" s="462" t="s">
        <v>36</v>
      </c>
      <c r="M11" s="463" t="s">
        <v>57</v>
      </c>
      <c r="N11" s="464" t="s">
        <v>38</v>
      </c>
      <c r="O11" s="648"/>
      <c r="P11" s="451" t="s">
        <v>105</v>
      </c>
      <c r="R11" s="501"/>
    </row>
    <row r="12" spans="1:18" ht="15.75">
      <c r="A12" s="465" t="s">
        <v>29</v>
      </c>
      <c r="B12" s="656"/>
      <c r="C12" s="465">
        <v>880</v>
      </c>
      <c r="D12" s="466">
        <v>851</v>
      </c>
      <c r="E12" s="467">
        <v>163170</v>
      </c>
      <c r="F12" s="468">
        <v>0</v>
      </c>
      <c r="G12" s="469">
        <v>0</v>
      </c>
      <c r="H12" s="467">
        <v>0</v>
      </c>
      <c r="I12" s="1068">
        <f>17238-15720-609</f>
        <v>909</v>
      </c>
      <c r="J12" s="1069"/>
      <c r="K12" s="171">
        <v>1255</v>
      </c>
      <c r="L12" s="465">
        <f>C12+F12</f>
        <v>880</v>
      </c>
      <c r="M12" s="466">
        <f>D12+G12</f>
        <v>851</v>
      </c>
      <c r="N12" s="470">
        <f>(E12+H12+I12+K12)</f>
        <v>165334</v>
      </c>
      <c r="O12" s="648"/>
      <c r="P12" s="451" t="s">
        <v>105</v>
      </c>
      <c r="R12" s="501"/>
    </row>
    <row r="13" spans="1:18" ht="15.75">
      <c r="A13" s="655"/>
      <c r="B13" s="657" t="s">
        <v>47</v>
      </c>
      <c r="C13" s="472">
        <f>SUM(C12:C12)</f>
        <v>880</v>
      </c>
      <c r="D13" s="471">
        <f>SUM(D12:D12)</f>
        <v>851</v>
      </c>
      <c r="E13" s="473">
        <f>SUM(E12:E12)</f>
        <v>163170</v>
      </c>
      <c r="F13" s="474">
        <f>SUM(F12:F12)</f>
        <v>0</v>
      </c>
      <c r="G13" s="475">
        <f>SUM(G12:G12)</f>
        <v>0</v>
      </c>
      <c r="H13" s="473">
        <f>SUM(H12:H12)</f>
        <v>0</v>
      </c>
      <c r="I13" s="1070">
        <f>SUM(I12:I12)</f>
        <v>909</v>
      </c>
      <c r="J13" s="1071"/>
      <c r="K13" s="473">
        <f>SUM(K12:K12)</f>
        <v>1255</v>
      </c>
      <c r="L13" s="472">
        <f>SUM(L12:L12)</f>
        <v>880</v>
      </c>
      <c r="M13" s="471">
        <f>SUM(M12:M12)</f>
        <v>851</v>
      </c>
      <c r="N13" s="477">
        <f>SUM(N12:N12)</f>
        <v>165334</v>
      </c>
      <c r="O13" s="648"/>
      <c r="P13" s="451" t="s">
        <v>105</v>
      </c>
      <c r="R13" s="501"/>
    </row>
    <row r="14" spans="1:18" ht="15.75">
      <c r="A14" s="478" t="s">
        <v>27</v>
      </c>
      <c r="B14" s="658"/>
      <c r="C14" s="659"/>
      <c r="D14" s="479">
        <f>D13</f>
        <v>851</v>
      </c>
      <c r="E14" s="658"/>
      <c r="F14" s="663"/>
      <c r="G14" s="475">
        <f>SUM(G13:G13)</f>
        <v>0</v>
      </c>
      <c r="H14" s="664"/>
      <c r="I14" s="665"/>
      <c r="J14" s="664"/>
      <c r="K14" s="884"/>
      <c r="L14" s="659"/>
      <c r="M14" s="479">
        <f>M13</f>
        <v>851</v>
      </c>
      <c r="N14" s="670"/>
      <c r="O14" s="648"/>
      <c r="P14" s="451" t="s">
        <v>105</v>
      </c>
      <c r="R14" s="501"/>
    </row>
    <row r="15" spans="2:21" s="648" customFormat="1" ht="15.75">
      <c r="B15" s="646"/>
      <c r="C15" s="646"/>
      <c r="D15" s="646"/>
      <c r="E15" s="646"/>
      <c r="F15" s="646"/>
      <c r="G15" s="646"/>
      <c r="H15" s="646"/>
      <c r="I15" s="646"/>
      <c r="J15" s="646"/>
      <c r="K15" s="646"/>
      <c r="L15" s="646"/>
      <c r="M15" s="646"/>
      <c r="N15" s="646"/>
      <c r="O15" s="646"/>
      <c r="P15" s="646"/>
      <c r="Q15" s="646"/>
      <c r="R15" s="646"/>
      <c r="S15" s="647" t="s">
        <v>105</v>
      </c>
      <c r="T15" s="646"/>
      <c r="U15" s="646"/>
    </row>
    <row r="16" s="648" customFormat="1" ht="15.75">
      <c r="S16" s="647" t="s">
        <v>105</v>
      </c>
    </row>
    <row r="17" spans="1:19" ht="156.75" customHeight="1">
      <c r="A17" s="1055" t="s">
        <v>229</v>
      </c>
      <c r="B17" s="1057"/>
      <c r="C17" s="1057"/>
      <c r="D17" s="1057"/>
      <c r="E17" s="1057"/>
      <c r="F17" s="1057"/>
      <c r="G17" s="1057"/>
      <c r="H17" s="1057"/>
      <c r="I17" s="1057"/>
      <c r="J17" s="1057"/>
      <c r="K17" s="1057"/>
      <c r="L17" s="1057"/>
      <c r="M17" s="1057"/>
      <c r="N17" s="502"/>
      <c r="O17" s="502"/>
      <c r="P17" s="502"/>
      <c r="Q17" s="502"/>
      <c r="S17" s="451" t="s">
        <v>106</v>
      </c>
    </row>
    <row r="18" spans="9:19" ht="15.75">
      <c r="I18" s="451" t="s">
        <v>106</v>
      </c>
      <c r="S18" s="451" t="s">
        <v>106</v>
      </c>
    </row>
    <row r="19" spans="1:17" ht="15.75">
      <c r="A19" s="1039"/>
      <c r="B19" s="1040"/>
      <c r="C19" s="1040"/>
      <c r="D19" s="1040"/>
      <c r="E19" s="1040"/>
      <c r="F19" s="1040"/>
      <c r="G19" s="1040"/>
      <c r="H19" s="1040"/>
      <c r="I19" s="1040"/>
      <c r="J19" s="1040"/>
      <c r="K19" s="1040"/>
      <c r="L19" s="1040"/>
      <c r="M19" s="1040"/>
      <c r="N19" s="1040"/>
      <c r="O19" s="1040"/>
      <c r="P19" s="1040"/>
      <c r="Q19" s="1040"/>
    </row>
  </sheetData>
  <sheetProtection/>
  <mergeCells count="10">
    <mergeCell ref="A17:M17"/>
    <mergeCell ref="C10:E10"/>
    <mergeCell ref="A19:Q19"/>
    <mergeCell ref="F10:H10"/>
    <mergeCell ref="F9:H9"/>
    <mergeCell ref="I9:J9"/>
    <mergeCell ref="I10:J10"/>
    <mergeCell ref="I11:J11"/>
    <mergeCell ref="I12:J12"/>
    <mergeCell ref="I13:J13"/>
  </mergeCells>
  <printOptions horizontalCentered="1"/>
  <pageMargins left="0.75" right="0.75" top="1" bottom="1" header="0.5" footer="0.5"/>
  <pageSetup horizontalDpi="600" verticalDpi="600" orientation="landscape" scale="64" r:id="rId1"/>
  <headerFooter alignWithMargins="0">
    <oddFooter>&amp;C&amp;"Times New Roman,Regular"&amp;14Exhibit G-Crosswalk of 2011 Availability&amp;"Arial,Regular"&amp;12
</oddFooter>
  </headerFooter>
  <ignoredErrors>
    <ignoredError sqref="E13" formula="1"/>
  </ignoredErrors>
</worksheet>
</file>

<file path=xl/worksheets/sheet11.xml><?xml version="1.0" encoding="utf-8"?>
<worksheet xmlns="http://schemas.openxmlformats.org/spreadsheetml/2006/main" xmlns:r="http://schemas.openxmlformats.org/officeDocument/2006/relationships">
  <sheetPr>
    <tabColor theme="7" tint="-0.24997000396251678"/>
  </sheetPr>
  <dimension ref="A1:AG54"/>
  <sheetViews>
    <sheetView showGridLines="0" showOutlineSymbols="0" zoomScaleSheetLayoutView="100" zoomScalePageLayoutView="0" workbookViewId="0" topLeftCell="A1">
      <pane xSplit="3" ySplit="11" topLeftCell="D12" activePane="bottomRight" state="frozen"/>
      <selection pane="topLeft" activeCell="B57" sqref="B57"/>
      <selection pane="topRight" activeCell="B57" sqref="B57"/>
      <selection pane="bottomLeft" activeCell="B57" sqref="B57"/>
      <selection pane="bottomRight" activeCell="Q29" sqref="Q29"/>
    </sheetView>
  </sheetViews>
  <sheetFormatPr defaultColWidth="9.6640625" defaultRowHeight="15"/>
  <cols>
    <col min="1" max="1" width="4.4453125" style="218" customWidth="1"/>
    <col min="2" max="2" width="29.21484375" style="218" customWidth="1"/>
    <col min="3" max="3" width="12.10546875" style="218" customWidth="1"/>
    <col min="4" max="4" width="5.6640625" style="218" customWidth="1"/>
    <col min="5" max="5" width="6.21484375" style="218" customWidth="1"/>
    <col min="6" max="6" width="7.4453125" style="218" customWidth="1"/>
    <col min="7" max="8" width="5.6640625" style="218" customWidth="1"/>
    <col min="9" max="9" width="8.77734375" style="218" customWidth="1"/>
    <col min="10" max="11" width="5.6640625" style="218" customWidth="1"/>
    <col min="12" max="12" width="7.6640625" style="218" customWidth="1"/>
    <col min="13" max="14" width="5.6640625" style="218" customWidth="1"/>
    <col min="15" max="15" width="7.6640625" style="218" customWidth="1"/>
    <col min="16" max="16" width="9.6640625" style="560" customWidth="1"/>
    <col min="17" max="17" width="27.5546875" style="218" customWidth="1"/>
    <col min="18" max="21" width="7.6640625" style="218" customWidth="1"/>
    <col min="22" max="22" width="3.6640625" style="218" customWidth="1"/>
    <col min="23" max="25" width="7.6640625" style="218" customWidth="1"/>
    <col min="26" max="26" width="3.6640625" style="218" customWidth="1"/>
    <col min="27" max="29" width="7.6640625" style="218" customWidth="1"/>
    <col min="30" max="30" width="3.6640625" style="218" customWidth="1"/>
    <col min="31" max="33" width="7.6640625" style="218" customWidth="1"/>
    <col min="34" max="16384" width="9.6640625" style="218" customWidth="1"/>
  </cols>
  <sheetData>
    <row r="1" spans="1:22" ht="18.75">
      <c r="A1" s="363" t="s">
        <v>89</v>
      </c>
      <c r="B1" s="676"/>
      <c r="C1" s="676"/>
      <c r="D1" s="676"/>
      <c r="E1" s="676"/>
      <c r="F1" s="676"/>
      <c r="G1" s="676"/>
      <c r="H1" s="676"/>
      <c r="I1" s="676"/>
      <c r="J1" s="676"/>
      <c r="K1" s="676"/>
      <c r="L1" s="676"/>
      <c r="M1" s="676"/>
      <c r="N1" s="676"/>
      <c r="O1" s="676"/>
      <c r="P1" s="379" t="s">
        <v>105</v>
      </c>
      <c r="Q1" s="175"/>
      <c r="R1" s="175"/>
      <c r="S1" s="175"/>
      <c r="T1" s="175"/>
      <c r="U1" s="175"/>
      <c r="V1" s="175"/>
    </row>
    <row r="2" spans="1:22" s="675" customFormat="1" ht="18.75">
      <c r="A2" s="672"/>
      <c r="B2" s="673"/>
      <c r="C2" s="673"/>
      <c r="D2" s="673"/>
      <c r="E2" s="673"/>
      <c r="F2" s="673"/>
      <c r="G2" s="673"/>
      <c r="H2" s="673"/>
      <c r="I2" s="673"/>
      <c r="J2" s="673"/>
      <c r="K2" s="673"/>
      <c r="L2" s="673"/>
      <c r="M2" s="673"/>
      <c r="N2" s="673"/>
      <c r="O2" s="673"/>
      <c r="P2" s="674" t="s">
        <v>105</v>
      </c>
      <c r="Q2" s="673"/>
      <c r="R2" s="673"/>
      <c r="S2" s="673"/>
      <c r="T2" s="673"/>
      <c r="U2" s="673"/>
      <c r="V2" s="673"/>
    </row>
    <row r="3" spans="1:22" s="675" customFormat="1" ht="18.75">
      <c r="A3" s="672"/>
      <c r="B3" s="673"/>
      <c r="C3" s="673"/>
      <c r="D3" s="673"/>
      <c r="E3" s="673"/>
      <c r="F3" s="673"/>
      <c r="G3" s="673"/>
      <c r="H3" s="673"/>
      <c r="I3" s="673"/>
      <c r="J3" s="673"/>
      <c r="K3" s="673"/>
      <c r="L3" s="673"/>
      <c r="M3" s="673"/>
      <c r="N3" s="673"/>
      <c r="O3" s="673"/>
      <c r="P3" s="674" t="s">
        <v>105</v>
      </c>
      <c r="Q3" s="673"/>
      <c r="R3" s="673"/>
      <c r="S3" s="673"/>
      <c r="T3" s="673"/>
      <c r="U3" s="673"/>
      <c r="V3" s="673"/>
    </row>
    <row r="4" spans="1:22" s="675" customFormat="1" ht="13.5" customHeight="1">
      <c r="A4" s="561"/>
      <c r="B4" s="673"/>
      <c r="C4" s="673"/>
      <c r="D4" s="673"/>
      <c r="E4" s="673"/>
      <c r="F4" s="673"/>
      <c r="G4" s="673"/>
      <c r="H4" s="673"/>
      <c r="I4" s="673"/>
      <c r="J4" s="673"/>
      <c r="K4" s="673"/>
      <c r="L4" s="673"/>
      <c r="M4" s="673"/>
      <c r="N4" s="673"/>
      <c r="O4" s="673"/>
      <c r="P4" s="674" t="s">
        <v>105</v>
      </c>
      <c r="Q4" s="673"/>
      <c r="R4" s="673"/>
      <c r="S4" s="673"/>
      <c r="T4" s="673"/>
      <c r="U4" s="673"/>
      <c r="V4" s="673"/>
    </row>
    <row r="5" spans="1:22" ht="18.75">
      <c r="A5" s="545" t="s">
        <v>2</v>
      </c>
      <c r="B5" s="677"/>
      <c r="C5" s="677"/>
      <c r="D5" s="677"/>
      <c r="E5" s="677"/>
      <c r="F5" s="677"/>
      <c r="G5" s="677"/>
      <c r="H5" s="677"/>
      <c r="I5" s="677"/>
      <c r="J5" s="677"/>
      <c r="K5" s="677"/>
      <c r="L5" s="677"/>
      <c r="M5" s="677"/>
      <c r="N5" s="677"/>
      <c r="O5" s="677"/>
      <c r="P5" s="379" t="s">
        <v>105</v>
      </c>
      <c r="Q5" s="175"/>
      <c r="R5" s="175"/>
      <c r="S5" s="175"/>
      <c r="T5" s="175"/>
      <c r="U5" s="175"/>
      <c r="V5" s="175"/>
    </row>
    <row r="6" spans="1:22" s="548" customFormat="1" ht="18.75">
      <c r="A6" s="546" t="s">
        <v>29</v>
      </c>
      <c r="B6" s="678"/>
      <c r="C6" s="678"/>
      <c r="D6" s="678"/>
      <c r="E6" s="678"/>
      <c r="F6" s="678"/>
      <c r="G6" s="678"/>
      <c r="H6" s="678"/>
      <c r="I6" s="678"/>
      <c r="J6" s="678"/>
      <c r="K6" s="678"/>
      <c r="L6" s="678"/>
      <c r="M6" s="678"/>
      <c r="N6" s="678"/>
      <c r="O6" s="678"/>
      <c r="P6" s="379" t="s">
        <v>105</v>
      </c>
      <c r="Q6" s="547"/>
      <c r="R6" s="547"/>
      <c r="S6" s="547"/>
      <c r="T6" s="547"/>
      <c r="U6" s="547"/>
      <c r="V6" s="547"/>
    </row>
    <row r="7" spans="1:22" ht="18.75">
      <c r="A7" s="546" t="s">
        <v>18</v>
      </c>
      <c r="B7" s="677"/>
      <c r="C7" s="677"/>
      <c r="D7" s="677"/>
      <c r="E7" s="677"/>
      <c r="F7" s="677"/>
      <c r="G7" s="677"/>
      <c r="H7" s="677"/>
      <c r="I7" s="677"/>
      <c r="J7" s="677"/>
      <c r="K7" s="677"/>
      <c r="L7" s="677"/>
      <c r="M7" s="677"/>
      <c r="N7" s="677"/>
      <c r="O7" s="677"/>
      <c r="P7" s="379" t="s">
        <v>105</v>
      </c>
      <c r="Q7" s="175"/>
      <c r="R7" s="175"/>
      <c r="S7" s="175"/>
      <c r="T7" s="175"/>
      <c r="U7" s="175"/>
      <c r="V7" s="175"/>
    </row>
    <row r="8" spans="1:22" ht="15.75">
      <c r="A8" s="510" t="s">
        <v>17</v>
      </c>
      <c r="B8" s="677"/>
      <c r="C8" s="677"/>
      <c r="D8" s="677"/>
      <c r="E8" s="677"/>
      <c r="F8" s="677"/>
      <c r="G8" s="677"/>
      <c r="H8" s="677"/>
      <c r="I8" s="677"/>
      <c r="J8" s="677"/>
      <c r="K8" s="677"/>
      <c r="L8" s="677"/>
      <c r="M8" s="677"/>
      <c r="N8" s="677"/>
      <c r="O8" s="677"/>
      <c r="P8" s="379" t="s">
        <v>105</v>
      </c>
      <c r="Q8" s="175"/>
      <c r="R8" s="175"/>
      <c r="S8" s="175"/>
      <c r="T8" s="175"/>
      <c r="U8" s="175"/>
      <c r="V8" s="175"/>
    </row>
    <row r="9" spans="1:22" ht="15.75">
      <c r="A9" s="175"/>
      <c r="B9" s="676"/>
      <c r="C9" s="676"/>
      <c r="D9" s="676"/>
      <c r="E9" s="676"/>
      <c r="F9" s="676"/>
      <c r="G9" s="677"/>
      <c r="H9" s="677"/>
      <c r="I9" s="677"/>
      <c r="J9" s="676"/>
      <c r="K9" s="676"/>
      <c r="L9" s="676"/>
      <c r="M9" s="676"/>
      <c r="N9" s="676"/>
      <c r="O9" s="676"/>
      <c r="P9" s="379" t="s">
        <v>105</v>
      </c>
      <c r="Q9" s="175"/>
      <c r="R9" s="175"/>
      <c r="S9" s="175"/>
      <c r="T9" s="175"/>
      <c r="U9" s="175"/>
      <c r="V9" s="175"/>
    </row>
    <row r="10" spans="1:22" ht="15.75">
      <c r="A10" s="679"/>
      <c r="B10" s="680"/>
      <c r="C10" s="681"/>
      <c r="D10" s="549" t="s">
        <v>202</v>
      </c>
      <c r="E10" s="686"/>
      <c r="F10" s="686"/>
      <c r="G10" s="549" t="s">
        <v>203</v>
      </c>
      <c r="H10" s="686"/>
      <c r="I10" s="686"/>
      <c r="J10" s="549" t="s">
        <v>155</v>
      </c>
      <c r="K10" s="686"/>
      <c r="L10" s="686"/>
      <c r="M10" s="549" t="s">
        <v>54</v>
      </c>
      <c r="N10" s="686"/>
      <c r="O10" s="687"/>
      <c r="P10" s="379" t="s">
        <v>105</v>
      </c>
      <c r="Q10" s="175"/>
      <c r="R10" s="175"/>
      <c r="S10" s="175"/>
      <c r="T10" s="175"/>
      <c r="U10" s="175"/>
      <c r="V10" s="175"/>
    </row>
    <row r="11" spans="1:22" ht="16.5" thickBot="1">
      <c r="A11" s="231" t="s">
        <v>33</v>
      </c>
      <c r="B11" s="682"/>
      <c r="C11" s="683"/>
      <c r="D11" s="173" t="s">
        <v>36</v>
      </c>
      <c r="E11" s="550" t="s">
        <v>57</v>
      </c>
      <c r="F11" s="173" t="s">
        <v>38</v>
      </c>
      <c r="G11" s="172" t="s">
        <v>36</v>
      </c>
      <c r="H11" s="550" t="s">
        <v>57</v>
      </c>
      <c r="I11" s="173" t="s">
        <v>38</v>
      </c>
      <c r="J11" s="172" t="s">
        <v>36</v>
      </c>
      <c r="K11" s="550" t="s">
        <v>57</v>
      </c>
      <c r="L11" s="173" t="s">
        <v>38</v>
      </c>
      <c r="M11" s="172" t="s">
        <v>36</v>
      </c>
      <c r="N11" s="550" t="s">
        <v>57</v>
      </c>
      <c r="O11" s="233" t="s">
        <v>38</v>
      </c>
      <c r="P11" s="379" t="s">
        <v>105</v>
      </c>
      <c r="Q11" s="175"/>
      <c r="R11" s="175"/>
      <c r="S11" s="175"/>
      <c r="T11" s="175"/>
      <c r="U11" s="175"/>
      <c r="V11" s="175"/>
    </row>
    <row r="12" spans="1:22" ht="15.75">
      <c r="A12" s="845" t="s">
        <v>21</v>
      </c>
      <c r="B12" s="846"/>
      <c r="C12" s="847"/>
      <c r="D12" s="848">
        <v>0</v>
      </c>
      <c r="E12" s="848">
        <v>0</v>
      </c>
      <c r="F12" s="849">
        <v>200</v>
      </c>
      <c r="G12" s="850">
        <v>0</v>
      </c>
      <c r="H12" s="848">
        <v>0</v>
      </c>
      <c r="I12" s="849">
        <v>190</v>
      </c>
      <c r="J12" s="850">
        <v>0</v>
      </c>
      <c r="K12" s="848">
        <v>0</v>
      </c>
      <c r="L12" s="851">
        <v>200</v>
      </c>
      <c r="M12" s="850">
        <f>J12-G12</f>
        <v>0</v>
      </c>
      <c r="N12" s="848">
        <f>K12-H12</f>
        <v>0</v>
      </c>
      <c r="O12" s="852">
        <f aca="true" t="shared" si="0" ref="O12:O21">L12-F12</f>
        <v>0</v>
      </c>
      <c r="P12" s="379" t="s">
        <v>105</v>
      </c>
      <c r="Q12" s="175"/>
      <c r="R12" s="175"/>
      <c r="S12" s="175"/>
      <c r="T12" s="175"/>
      <c r="U12" s="175"/>
      <c r="V12" s="175"/>
    </row>
    <row r="13" spans="1:22" ht="15.75">
      <c r="A13" s="829" t="s">
        <v>156</v>
      </c>
      <c r="B13" s="830"/>
      <c r="C13" s="831"/>
      <c r="D13" s="832">
        <v>0</v>
      </c>
      <c r="E13" s="832">
        <v>0</v>
      </c>
      <c r="F13" s="833">
        <v>14</v>
      </c>
      <c r="G13" s="834">
        <v>0</v>
      </c>
      <c r="H13" s="832">
        <v>0</v>
      </c>
      <c r="I13" s="833">
        <v>0</v>
      </c>
      <c r="J13" s="834">
        <v>0</v>
      </c>
      <c r="K13" s="832">
        <v>0</v>
      </c>
      <c r="L13" s="835">
        <v>0</v>
      </c>
      <c r="M13" s="834">
        <v>0</v>
      </c>
      <c r="N13" s="832">
        <v>0</v>
      </c>
      <c r="O13" s="836">
        <f t="shared" si="0"/>
        <v>-14</v>
      </c>
      <c r="P13" s="379" t="s">
        <v>105</v>
      </c>
      <c r="Q13" s="175"/>
      <c r="R13" s="175"/>
      <c r="S13" s="175"/>
      <c r="T13" s="175"/>
      <c r="U13" s="175"/>
      <c r="V13" s="175"/>
    </row>
    <row r="14" spans="1:22" ht="15.75">
      <c r="A14" s="829" t="s">
        <v>157</v>
      </c>
      <c r="B14" s="830"/>
      <c r="C14" s="831"/>
      <c r="D14" s="832">
        <v>0</v>
      </c>
      <c r="E14" s="832">
        <v>0</v>
      </c>
      <c r="F14" s="833">
        <v>63</v>
      </c>
      <c r="G14" s="834">
        <v>0</v>
      </c>
      <c r="H14" s="832">
        <v>0</v>
      </c>
      <c r="I14" s="833">
        <v>0</v>
      </c>
      <c r="J14" s="834">
        <v>0</v>
      </c>
      <c r="K14" s="832">
        <v>0</v>
      </c>
      <c r="L14" s="835">
        <v>0</v>
      </c>
      <c r="M14" s="834">
        <v>0</v>
      </c>
      <c r="N14" s="832">
        <v>0</v>
      </c>
      <c r="O14" s="836">
        <f t="shared" si="0"/>
        <v>-63</v>
      </c>
      <c r="P14" s="379" t="s">
        <v>105</v>
      </c>
      <c r="Q14" s="175"/>
      <c r="R14" s="175"/>
      <c r="S14" s="175"/>
      <c r="T14" s="175"/>
      <c r="U14" s="175"/>
      <c r="V14" s="175"/>
    </row>
    <row r="15" spans="1:22" ht="15.75">
      <c r="A15" s="829" t="s">
        <v>206</v>
      </c>
      <c r="B15" s="830"/>
      <c r="C15" s="831"/>
      <c r="D15" s="832">
        <v>0</v>
      </c>
      <c r="E15" s="832">
        <v>0</v>
      </c>
      <c r="F15" s="833">
        <v>1</v>
      </c>
      <c r="G15" s="834">
        <v>0</v>
      </c>
      <c r="H15" s="832">
        <v>0</v>
      </c>
      <c r="I15" s="833">
        <v>0</v>
      </c>
      <c r="J15" s="834">
        <v>0</v>
      </c>
      <c r="K15" s="832">
        <v>0</v>
      </c>
      <c r="L15" s="835">
        <v>0</v>
      </c>
      <c r="M15" s="834">
        <v>0</v>
      </c>
      <c r="N15" s="832">
        <v>0</v>
      </c>
      <c r="O15" s="836">
        <f t="shared" si="0"/>
        <v>-1</v>
      </c>
      <c r="P15" s="379" t="s">
        <v>105</v>
      </c>
      <c r="Q15" s="175"/>
      <c r="R15" s="175"/>
      <c r="S15" s="175"/>
      <c r="T15" s="175"/>
      <c r="U15" s="175"/>
      <c r="V15" s="175"/>
    </row>
    <row r="16" spans="1:22" ht="15.75">
      <c r="A16" s="829" t="s">
        <v>207</v>
      </c>
      <c r="B16" s="830"/>
      <c r="C16" s="831"/>
      <c r="D16" s="832">
        <v>0</v>
      </c>
      <c r="E16" s="832">
        <v>0</v>
      </c>
      <c r="F16" s="833">
        <v>6</v>
      </c>
      <c r="G16" s="834">
        <v>0</v>
      </c>
      <c r="H16" s="832">
        <v>0</v>
      </c>
      <c r="I16" s="833">
        <v>0</v>
      </c>
      <c r="J16" s="834">
        <v>0</v>
      </c>
      <c r="K16" s="832">
        <v>0</v>
      </c>
      <c r="L16" s="835">
        <v>0</v>
      </c>
      <c r="M16" s="834">
        <v>0</v>
      </c>
      <c r="N16" s="832">
        <v>0</v>
      </c>
      <c r="O16" s="836">
        <f t="shared" si="0"/>
        <v>-6</v>
      </c>
      <c r="P16" s="379" t="s">
        <v>105</v>
      </c>
      <c r="Q16" s="175"/>
      <c r="R16" s="175"/>
      <c r="S16" s="175"/>
      <c r="T16" s="175"/>
      <c r="U16" s="175"/>
      <c r="V16" s="175"/>
    </row>
    <row r="17" spans="1:22" ht="15.75">
      <c r="A17" s="853" t="s">
        <v>208</v>
      </c>
      <c r="B17" s="680"/>
      <c r="C17" s="681"/>
      <c r="D17" s="854">
        <v>0</v>
      </c>
      <c r="E17" s="854">
        <v>0</v>
      </c>
      <c r="F17" s="855">
        <v>4841</v>
      </c>
      <c r="G17" s="856">
        <v>0</v>
      </c>
      <c r="H17" s="854">
        <v>0</v>
      </c>
      <c r="I17" s="855">
        <v>5000</v>
      </c>
      <c r="J17" s="856">
        <v>0</v>
      </c>
      <c r="K17" s="854">
        <v>0</v>
      </c>
      <c r="L17" s="857">
        <v>0</v>
      </c>
      <c r="M17" s="856">
        <v>0</v>
      </c>
      <c r="N17" s="854">
        <v>0</v>
      </c>
      <c r="O17" s="858">
        <f t="shared" si="0"/>
        <v>-4841</v>
      </c>
      <c r="P17" s="379" t="s">
        <v>105</v>
      </c>
      <c r="Q17" s="175"/>
      <c r="R17" s="175"/>
      <c r="S17" s="175"/>
      <c r="T17" s="175"/>
      <c r="U17" s="175"/>
      <c r="V17" s="175"/>
    </row>
    <row r="18" spans="1:22" ht="15.75">
      <c r="A18" s="853" t="s">
        <v>209</v>
      </c>
      <c r="B18" s="680"/>
      <c r="C18" s="681"/>
      <c r="D18" s="854">
        <v>0</v>
      </c>
      <c r="E18" s="854">
        <v>0</v>
      </c>
      <c r="F18" s="855">
        <v>25</v>
      </c>
      <c r="G18" s="856">
        <v>0</v>
      </c>
      <c r="H18" s="854">
        <v>0</v>
      </c>
      <c r="I18" s="855">
        <v>0</v>
      </c>
      <c r="J18" s="856">
        <v>0</v>
      </c>
      <c r="K18" s="854">
        <v>0</v>
      </c>
      <c r="L18" s="857">
        <v>0</v>
      </c>
      <c r="M18" s="856">
        <v>0</v>
      </c>
      <c r="N18" s="854">
        <v>0</v>
      </c>
      <c r="O18" s="858">
        <f t="shared" si="0"/>
        <v>-25</v>
      </c>
      <c r="P18" s="379" t="s">
        <v>105</v>
      </c>
      <c r="Q18" s="175"/>
      <c r="R18" s="175"/>
      <c r="S18" s="175"/>
      <c r="T18" s="175"/>
      <c r="U18" s="175"/>
      <c r="V18" s="175"/>
    </row>
    <row r="19" spans="1:22" ht="15.75">
      <c r="A19" s="853" t="s">
        <v>210</v>
      </c>
      <c r="B19" s="680"/>
      <c r="C19" s="681"/>
      <c r="D19" s="854">
        <v>0</v>
      </c>
      <c r="E19" s="854">
        <v>0</v>
      </c>
      <c r="F19" s="855">
        <v>7</v>
      </c>
      <c r="G19" s="856">
        <v>0</v>
      </c>
      <c r="H19" s="854">
        <v>0</v>
      </c>
      <c r="I19" s="855">
        <v>0</v>
      </c>
      <c r="J19" s="856">
        <v>0</v>
      </c>
      <c r="K19" s="854">
        <v>0</v>
      </c>
      <c r="L19" s="857">
        <v>0</v>
      </c>
      <c r="M19" s="856">
        <v>0</v>
      </c>
      <c r="N19" s="854">
        <v>0</v>
      </c>
      <c r="O19" s="858">
        <f t="shared" si="0"/>
        <v>-7</v>
      </c>
      <c r="P19" s="379" t="s">
        <v>105</v>
      </c>
      <c r="Q19" s="175"/>
      <c r="R19" s="175"/>
      <c r="S19" s="175"/>
      <c r="T19" s="175"/>
      <c r="U19" s="175"/>
      <c r="V19" s="175"/>
    </row>
    <row r="20" spans="1:22" ht="15.75">
      <c r="A20" s="853" t="s">
        <v>211</v>
      </c>
      <c r="B20" s="680"/>
      <c r="C20" s="681"/>
      <c r="D20" s="854">
        <v>0</v>
      </c>
      <c r="E20" s="854">
        <v>0</v>
      </c>
      <c r="F20" s="855">
        <v>121</v>
      </c>
      <c r="G20" s="856">
        <v>0</v>
      </c>
      <c r="H20" s="854">
        <v>0</v>
      </c>
      <c r="I20" s="855">
        <v>137</v>
      </c>
      <c r="J20" s="856">
        <v>0</v>
      </c>
      <c r="K20" s="854">
        <v>0</v>
      </c>
      <c r="L20" s="857">
        <v>0</v>
      </c>
      <c r="M20" s="856">
        <v>0</v>
      </c>
      <c r="N20" s="854">
        <v>0</v>
      </c>
      <c r="O20" s="858">
        <f t="shared" si="0"/>
        <v>-121</v>
      </c>
      <c r="P20" s="379" t="s">
        <v>105</v>
      </c>
      <c r="Q20" s="175"/>
      <c r="R20" s="175"/>
      <c r="S20" s="175"/>
      <c r="T20" s="175"/>
      <c r="U20" s="175"/>
      <c r="V20" s="175"/>
    </row>
    <row r="21" spans="1:22" ht="16.5" thickBot="1">
      <c r="A21" s="837" t="s">
        <v>212</v>
      </c>
      <c r="B21" s="838"/>
      <c r="C21" s="839"/>
      <c r="D21" s="840">
        <v>0</v>
      </c>
      <c r="E21" s="840">
        <v>0</v>
      </c>
      <c r="F21" s="841">
        <v>0</v>
      </c>
      <c r="G21" s="842">
        <v>0</v>
      </c>
      <c r="H21" s="840">
        <v>0</v>
      </c>
      <c r="I21" s="841">
        <v>51</v>
      </c>
      <c r="J21" s="842">
        <v>0</v>
      </c>
      <c r="K21" s="840">
        <v>0</v>
      </c>
      <c r="L21" s="843">
        <v>0</v>
      </c>
      <c r="M21" s="842">
        <v>0</v>
      </c>
      <c r="N21" s="840">
        <v>0</v>
      </c>
      <c r="O21" s="844">
        <f t="shared" si="0"/>
        <v>0</v>
      </c>
      <c r="P21" s="379" t="s">
        <v>105</v>
      </c>
      <c r="Q21" s="175"/>
      <c r="R21" s="175"/>
      <c r="S21" s="175"/>
      <c r="T21" s="175"/>
      <c r="U21" s="175"/>
      <c r="V21" s="175"/>
    </row>
    <row r="22" spans="1:22" ht="15.75">
      <c r="A22" s="684"/>
      <c r="B22" s="551" t="s">
        <v>34</v>
      </c>
      <c r="C22" s="685"/>
      <c r="D22" s="552">
        <f>SUM(D12:D21)</f>
        <v>0</v>
      </c>
      <c r="E22" s="552">
        <f>SUM(E12:E21)</f>
        <v>0</v>
      </c>
      <c r="F22" s="553">
        <f>SUM(F12:F21)</f>
        <v>5278</v>
      </c>
      <c r="G22" s="554">
        <f aca="true" t="shared" si="1" ref="G22:O22">SUM(G12:G21)</f>
        <v>0</v>
      </c>
      <c r="H22" s="552">
        <f t="shared" si="1"/>
        <v>0</v>
      </c>
      <c r="I22" s="553">
        <f t="shared" si="1"/>
        <v>5378</v>
      </c>
      <c r="J22" s="554">
        <f t="shared" si="1"/>
        <v>0</v>
      </c>
      <c r="K22" s="552">
        <f t="shared" si="1"/>
        <v>0</v>
      </c>
      <c r="L22" s="555">
        <f t="shared" si="1"/>
        <v>200</v>
      </c>
      <c r="M22" s="554">
        <f t="shared" si="1"/>
        <v>0</v>
      </c>
      <c r="N22" s="552">
        <f t="shared" si="1"/>
        <v>0</v>
      </c>
      <c r="O22" s="821">
        <f t="shared" si="1"/>
        <v>-5078</v>
      </c>
      <c r="P22" s="379" t="s">
        <v>105</v>
      </c>
      <c r="Q22" s="175"/>
      <c r="R22" s="175"/>
      <c r="S22" s="175"/>
      <c r="T22" s="175"/>
      <c r="U22" s="175"/>
      <c r="V22" s="175"/>
    </row>
    <row r="23" spans="1:22" ht="15.75">
      <c r="A23" s="175"/>
      <c r="B23" s="175"/>
      <c r="C23" s="175"/>
      <c r="D23" s="175"/>
      <c r="E23" s="175"/>
      <c r="F23" s="556"/>
      <c r="G23" s="175"/>
      <c r="H23" s="175"/>
      <c r="I23" s="175"/>
      <c r="J23" s="175"/>
      <c r="K23" s="175"/>
      <c r="L23" s="175"/>
      <c r="M23" s="175"/>
      <c r="N23" s="175"/>
      <c r="O23" s="175"/>
      <c r="P23" s="379" t="s">
        <v>105</v>
      </c>
      <c r="Q23" s="175"/>
      <c r="R23" s="175"/>
      <c r="S23" s="175"/>
      <c r="T23" s="175"/>
      <c r="U23" s="175"/>
      <c r="V23" s="175"/>
    </row>
    <row r="24" spans="1:33" ht="15.75">
      <c r="A24" s="175"/>
      <c r="B24" s="175"/>
      <c r="C24" s="216"/>
      <c r="D24" s="216"/>
      <c r="E24" s="216"/>
      <c r="F24" s="557" t="s">
        <v>106</v>
      </c>
      <c r="G24" s="216"/>
      <c r="H24" s="216"/>
      <c r="I24" s="216"/>
      <c r="J24" s="216"/>
      <c r="K24" s="216"/>
      <c r="L24" s="216"/>
      <c r="M24" s="216"/>
      <c r="N24" s="216"/>
      <c r="O24" s="216"/>
      <c r="P24" s="558" t="s">
        <v>106</v>
      </c>
      <c r="Q24" s="559"/>
      <c r="R24" s="559"/>
      <c r="S24" s="559"/>
      <c r="T24" s="559"/>
      <c r="U24" s="559"/>
      <c r="V24" s="559"/>
      <c r="W24" s="559"/>
      <c r="X24" s="559"/>
      <c r="Y24" s="559"/>
      <c r="Z24" s="559"/>
      <c r="AA24" s="559"/>
      <c r="AB24" s="559"/>
      <c r="AC24" s="559"/>
      <c r="AD24" s="559"/>
      <c r="AE24" s="559"/>
      <c r="AF24" s="559"/>
      <c r="AG24" s="559"/>
    </row>
    <row r="54" ht="15.75">
      <c r="B54" s="178"/>
    </row>
  </sheetData>
  <sheetProtection/>
  <printOptions horizontalCentered="1"/>
  <pageMargins left="0.25" right="0.25" top="1" bottom="1" header="0.5" footer="0.5"/>
  <pageSetup horizontalDpi="600" verticalDpi="600" orientation="landscape" scale="84" r:id="rId1"/>
  <headerFooter alignWithMargins="0">
    <oddFooter>&amp;C&amp;"Times New Roman,Regular"&amp;14Exhibit H - Summary of Reimbursable Resources</oddFooter>
  </headerFooter>
  <ignoredErrors>
    <ignoredError sqref="F22" formula="1"/>
  </ignoredErrors>
</worksheet>
</file>

<file path=xl/worksheets/sheet12.xml><?xml version="1.0" encoding="utf-8"?>
<worksheet xmlns="http://schemas.openxmlformats.org/spreadsheetml/2006/main" xmlns:r="http://schemas.openxmlformats.org/officeDocument/2006/relationships">
  <sheetPr>
    <tabColor theme="8" tint="-0.24997000396251678"/>
  </sheetPr>
  <dimension ref="A1:M57"/>
  <sheetViews>
    <sheetView view="pageBreakPreview" zoomScaleSheetLayoutView="100" zoomScalePageLayoutView="0" workbookViewId="0" topLeftCell="A1">
      <pane xSplit="2" ySplit="11" topLeftCell="C12" activePane="bottomRight" state="frozen"/>
      <selection pane="topLeft" activeCell="B57" sqref="B57"/>
      <selection pane="topRight" activeCell="B57" sqref="B57"/>
      <selection pane="bottomLeft" activeCell="B57" sqref="B57"/>
      <selection pane="bottomRight" activeCell="E7" sqref="E7"/>
    </sheetView>
  </sheetViews>
  <sheetFormatPr defaultColWidth="8.88671875" defaultRowHeight="15"/>
  <cols>
    <col min="1" max="1" width="21.6640625" style="10" customWidth="1"/>
    <col min="2" max="2" width="17.88671875" style="10" customWidth="1"/>
    <col min="3" max="4" width="20.21484375" style="10" customWidth="1"/>
    <col min="5" max="5" width="14.4453125" style="10" customWidth="1"/>
    <col min="6" max="6" width="11.99609375" style="384" customWidth="1"/>
    <col min="7" max="10" width="9.77734375" style="10" customWidth="1"/>
    <col min="11" max="11" width="12.6640625" style="10" customWidth="1"/>
    <col min="12" max="16384" width="8.88671875" style="10" customWidth="1"/>
  </cols>
  <sheetData>
    <row r="1" spans="1:6" s="364" customFormat="1" ht="24" customHeight="1">
      <c r="A1" s="363" t="s">
        <v>90</v>
      </c>
      <c r="B1" s="692"/>
      <c r="C1" s="692"/>
      <c r="D1" s="692"/>
      <c r="E1" s="692"/>
      <c r="F1" s="381" t="s">
        <v>105</v>
      </c>
    </row>
    <row r="2" spans="1:11" s="691" customFormat="1" ht="15.75">
      <c r="A2" s="688"/>
      <c r="B2" s="689"/>
      <c r="C2" s="689"/>
      <c r="D2" s="689"/>
      <c r="E2" s="689"/>
      <c r="F2" s="690" t="s">
        <v>105</v>
      </c>
      <c r="G2" s="689"/>
      <c r="H2" s="689"/>
      <c r="I2" s="689"/>
      <c r="J2" s="689"/>
      <c r="K2" s="689"/>
    </row>
    <row r="3" spans="1:11" s="691" customFormat="1" ht="12" customHeight="1">
      <c r="A3" s="688"/>
      <c r="B3" s="689"/>
      <c r="C3" s="689"/>
      <c r="D3" s="689"/>
      <c r="E3" s="689"/>
      <c r="F3" s="690" t="s">
        <v>105</v>
      </c>
      <c r="G3" s="689"/>
      <c r="H3" s="689"/>
      <c r="I3" s="689"/>
      <c r="J3" s="689"/>
      <c r="K3" s="689"/>
    </row>
    <row r="4" spans="1:11" ht="18.75">
      <c r="A4" s="693"/>
      <c r="B4" s="694"/>
      <c r="C4" s="157" t="s">
        <v>86</v>
      </c>
      <c r="D4" s="695"/>
      <c r="E4" s="696"/>
      <c r="F4" s="381" t="s">
        <v>105</v>
      </c>
      <c r="G4" s="81"/>
      <c r="H4" s="81"/>
      <c r="I4" s="81"/>
      <c r="J4" s="81"/>
      <c r="K4" s="81"/>
    </row>
    <row r="5" spans="1:11" s="366" customFormat="1" ht="18.75">
      <c r="A5" s="697"/>
      <c r="B5" s="158" t="s">
        <v>0</v>
      </c>
      <c r="C5" s="700"/>
      <c r="D5" s="701"/>
      <c r="E5" s="702"/>
      <c r="F5" s="381" t="s">
        <v>105</v>
      </c>
      <c r="G5" s="365"/>
      <c r="H5" s="365"/>
      <c r="I5" s="365"/>
      <c r="J5" s="365"/>
      <c r="K5" s="365"/>
    </row>
    <row r="6" spans="1:11" s="366" customFormat="1" ht="18.75">
      <c r="A6" s="697"/>
      <c r="B6" s="158" t="s">
        <v>1</v>
      </c>
      <c r="C6" s="701"/>
      <c r="D6" s="701"/>
      <c r="E6" s="702"/>
      <c r="F6" s="381" t="s">
        <v>105</v>
      </c>
      <c r="G6" s="365"/>
      <c r="H6" s="365"/>
      <c r="I6" s="365"/>
      <c r="J6" s="365"/>
      <c r="K6" s="365"/>
    </row>
    <row r="7" spans="1:11" ht="15">
      <c r="A7" s="698"/>
      <c r="B7" s="698"/>
      <c r="C7" s="698"/>
      <c r="D7" s="698"/>
      <c r="E7" s="698"/>
      <c r="F7" s="381" t="s">
        <v>105</v>
      </c>
      <c r="G7" s="89"/>
      <c r="H7" s="80"/>
      <c r="I7" s="80"/>
      <c r="J7" s="80"/>
      <c r="K7" s="80"/>
    </row>
    <row r="8" spans="1:11" ht="15">
      <c r="A8" s="699"/>
      <c r="B8" s="699"/>
      <c r="C8" s="699"/>
      <c r="D8" s="699"/>
      <c r="E8" s="699"/>
      <c r="F8" s="381" t="s">
        <v>105</v>
      </c>
      <c r="G8" s="98"/>
      <c r="H8" s="13"/>
      <c r="I8" s="13"/>
      <c r="J8" s="13"/>
      <c r="K8" s="13"/>
    </row>
    <row r="9" spans="1:12" ht="31.5">
      <c r="A9" s="703"/>
      <c r="B9" s="704"/>
      <c r="C9" s="163" t="s">
        <v>158</v>
      </c>
      <c r="D9" s="164" t="s">
        <v>234</v>
      </c>
      <c r="E9" s="96" t="s">
        <v>155</v>
      </c>
      <c r="F9" s="381" t="s">
        <v>105</v>
      </c>
      <c r="G9" s="95"/>
      <c r="H9" s="95"/>
      <c r="I9" s="95"/>
      <c r="J9" s="95"/>
      <c r="K9" s="95"/>
      <c r="L9" s="11"/>
    </row>
    <row r="10" spans="1:13" ht="15.75">
      <c r="A10" s="705"/>
      <c r="B10" s="706"/>
      <c r="C10" s="94" t="s">
        <v>58</v>
      </c>
      <c r="D10" s="94" t="s">
        <v>58</v>
      </c>
      <c r="E10" s="391" t="s">
        <v>58</v>
      </c>
      <c r="F10" s="381" t="s">
        <v>105</v>
      </c>
      <c r="G10" s="11"/>
      <c r="H10" s="11"/>
      <c r="I10" s="11"/>
      <c r="J10" s="11"/>
      <c r="K10" s="11"/>
      <c r="L10" s="11"/>
      <c r="M10" s="11"/>
    </row>
    <row r="11" spans="1:6" s="11" customFormat="1" ht="20.25" customHeight="1">
      <c r="A11" s="82" t="s">
        <v>59</v>
      </c>
      <c r="B11" s="707"/>
      <c r="C11" s="392" t="s">
        <v>60</v>
      </c>
      <c r="D11" s="392" t="s">
        <v>60</v>
      </c>
      <c r="E11" s="392" t="s">
        <v>60</v>
      </c>
      <c r="F11" s="382" t="s">
        <v>105</v>
      </c>
    </row>
    <row r="12" spans="1:6" s="11" customFormat="1" ht="15.75">
      <c r="A12" s="51" t="s">
        <v>5</v>
      </c>
      <c r="B12" s="714"/>
      <c r="C12" s="54">
        <v>390</v>
      </c>
      <c r="D12" s="54">
        <v>390</v>
      </c>
      <c r="E12" s="100">
        <v>390</v>
      </c>
      <c r="F12" s="382" t="s">
        <v>105</v>
      </c>
    </row>
    <row r="13" spans="1:6" ht="15.75">
      <c r="A13" s="84" t="s">
        <v>6</v>
      </c>
      <c r="B13" s="715"/>
      <c r="C13" s="165">
        <v>200</v>
      </c>
      <c r="D13" s="83">
        <v>200</v>
      </c>
      <c r="E13" s="100">
        <v>200</v>
      </c>
      <c r="F13" s="382" t="s">
        <v>105</v>
      </c>
    </row>
    <row r="14" spans="1:6" ht="15.75">
      <c r="A14" s="51" t="s">
        <v>43</v>
      </c>
      <c r="B14" s="715"/>
      <c r="C14" s="83">
        <v>10</v>
      </c>
      <c r="D14" s="83">
        <v>10</v>
      </c>
      <c r="E14" s="100">
        <v>11</v>
      </c>
      <c r="F14" s="381" t="s">
        <v>105</v>
      </c>
    </row>
    <row r="15" spans="1:6" ht="15.75">
      <c r="A15" s="51" t="s">
        <v>44</v>
      </c>
      <c r="B15" s="715"/>
      <c r="C15" s="165">
        <v>166</v>
      </c>
      <c r="D15" s="83">
        <v>160</v>
      </c>
      <c r="E15" s="100">
        <v>157</v>
      </c>
      <c r="F15" s="381" t="s">
        <v>105</v>
      </c>
    </row>
    <row r="16" spans="1:6" ht="15.75">
      <c r="A16" s="51" t="s">
        <v>45</v>
      </c>
      <c r="B16" s="715"/>
      <c r="C16" s="83">
        <v>8</v>
      </c>
      <c r="D16" s="83">
        <v>8</v>
      </c>
      <c r="E16" s="100">
        <v>9</v>
      </c>
      <c r="F16" s="381" t="s">
        <v>105</v>
      </c>
    </row>
    <row r="17" spans="1:6" ht="15.75">
      <c r="A17" s="51" t="s">
        <v>7</v>
      </c>
      <c r="B17" s="715"/>
      <c r="C17" s="165">
        <v>5</v>
      </c>
      <c r="D17" s="83">
        <v>5</v>
      </c>
      <c r="E17" s="100">
        <v>5</v>
      </c>
      <c r="F17" s="381" t="s">
        <v>105</v>
      </c>
    </row>
    <row r="18" spans="1:6" ht="15.75">
      <c r="A18" s="51" t="s">
        <v>22</v>
      </c>
      <c r="B18" s="715"/>
      <c r="C18" s="165">
        <v>9</v>
      </c>
      <c r="D18" s="83">
        <v>9</v>
      </c>
      <c r="E18" s="100">
        <v>9</v>
      </c>
      <c r="F18" s="381" t="s">
        <v>105</v>
      </c>
    </row>
    <row r="19" spans="1:6" ht="15.75">
      <c r="A19" s="51" t="s">
        <v>23</v>
      </c>
      <c r="B19" s="715"/>
      <c r="C19" s="165">
        <v>66</v>
      </c>
      <c r="D19" s="83">
        <v>66</v>
      </c>
      <c r="E19" s="100">
        <v>66</v>
      </c>
      <c r="F19" s="381" t="s">
        <v>105</v>
      </c>
    </row>
    <row r="20" spans="1:6" ht="15.75">
      <c r="A20" s="51" t="s">
        <v>8</v>
      </c>
      <c r="B20" s="715"/>
      <c r="C20" s="83">
        <v>3</v>
      </c>
      <c r="D20" s="83">
        <v>3</v>
      </c>
      <c r="E20" s="100">
        <v>0</v>
      </c>
      <c r="F20" s="381" t="s">
        <v>105</v>
      </c>
    </row>
    <row r="21" spans="1:6" ht="15.75">
      <c r="A21" s="51" t="s">
        <v>9</v>
      </c>
      <c r="B21" s="715"/>
      <c r="C21" s="83">
        <v>1</v>
      </c>
      <c r="D21" s="83">
        <v>1</v>
      </c>
      <c r="E21" s="100">
        <v>1</v>
      </c>
      <c r="F21" s="381" t="s">
        <v>105</v>
      </c>
    </row>
    <row r="22" spans="1:6" ht="15.75">
      <c r="A22" s="50" t="s">
        <v>10</v>
      </c>
      <c r="B22" s="716"/>
      <c r="C22" s="83">
        <v>22</v>
      </c>
      <c r="D22" s="83">
        <v>28</v>
      </c>
      <c r="E22" s="100">
        <v>32</v>
      </c>
      <c r="F22" s="381" t="s">
        <v>105</v>
      </c>
    </row>
    <row r="23" spans="1:6" ht="16.5" thickBot="1">
      <c r="A23" s="93" t="s">
        <v>56</v>
      </c>
      <c r="B23" s="717"/>
      <c r="C23" s="85">
        <f>SUM(C12:C22)</f>
        <v>880</v>
      </c>
      <c r="D23" s="85">
        <f>SUM(D12:D22)</f>
        <v>880</v>
      </c>
      <c r="E23" s="101">
        <f>SUM(E12:E22)</f>
        <v>880</v>
      </c>
      <c r="F23" s="381" t="s">
        <v>105</v>
      </c>
    </row>
    <row r="24" spans="1:6" s="713" customFormat="1" ht="15.75">
      <c r="A24" s="708"/>
      <c r="B24" s="709"/>
      <c r="C24" s="710"/>
      <c r="D24" s="710"/>
      <c r="E24" s="711"/>
      <c r="F24" s="712" t="s">
        <v>105</v>
      </c>
    </row>
    <row r="25" spans="1:6" s="11" customFormat="1" ht="17.25" customHeight="1">
      <c r="A25" s="51" t="s">
        <v>28</v>
      </c>
      <c r="B25" s="710"/>
      <c r="C25" s="86">
        <v>633</v>
      </c>
      <c r="D25" s="86">
        <v>633</v>
      </c>
      <c r="E25" s="100">
        <f>SUM(D25)</f>
        <v>633</v>
      </c>
      <c r="F25" s="382" t="s">
        <v>105</v>
      </c>
    </row>
    <row r="26" spans="1:6" ht="15.75">
      <c r="A26" s="51" t="s">
        <v>46</v>
      </c>
      <c r="B26" s="718"/>
      <c r="C26" s="86">
        <v>247</v>
      </c>
      <c r="D26" s="86">
        <v>247</v>
      </c>
      <c r="E26" s="100">
        <f>SUM(D26)</f>
        <v>247</v>
      </c>
      <c r="F26" s="381" t="s">
        <v>105</v>
      </c>
    </row>
    <row r="27" spans="1:6" s="11" customFormat="1" ht="15.75">
      <c r="A27" s="87" t="s">
        <v>56</v>
      </c>
      <c r="B27" s="719"/>
      <c r="C27" s="88">
        <v>880</v>
      </c>
      <c r="D27" s="88">
        <f>SUM(D25:D26)</f>
        <v>880</v>
      </c>
      <c r="E27" s="102">
        <f>SUM(E25:E26)</f>
        <v>880</v>
      </c>
      <c r="F27" s="381" t="s">
        <v>106</v>
      </c>
    </row>
    <row r="28" spans="1:11" s="11" customFormat="1" ht="15">
      <c r="A28" s="89"/>
      <c r="B28" s="89"/>
      <c r="C28" s="202" t="s">
        <v>106</v>
      </c>
      <c r="D28" s="89"/>
      <c r="E28" s="99"/>
      <c r="F28" s="383"/>
      <c r="G28" s="89"/>
      <c r="H28" s="89"/>
      <c r="I28" s="89"/>
      <c r="J28" s="89"/>
      <c r="K28" s="89"/>
    </row>
    <row r="57" ht="15.75">
      <c r="B57" s="2"/>
    </row>
  </sheetData>
  <sheetProtection/>
  <printOptions horizontalCentered="1"/>
  <pageMargins left="0.5" right="0.5" top="1" bottom="1" header="0.5" footer="0.5"/>
  <pageSetup horizontalDpi="600" verticalDpi="600" orientation="landscape" r:id="rId1"/>
  <headerFooter alignWithMargins="0">
    <oddFooter>&amp;C&amp;"Times New Roman,Regular"&amp;14Exhibit I - Detail of Permanent Positions by Category</oddFooter>
  </headerFooter>
</worksheet>
</file>

<file path=xl/worksheets/sheet13.xml><?xml version="1.0" encoding="utf-8"?>
<worksheet xmlns="http://schemas.openxmlformats.org/spreadsheetml/2006/main" xmlns:r="http://schemas.openxmlformats.org/officeDocument/2006/relationships">
  <sheetPr>
    <tabColor indexed="29"/>
  </sheetPr>
  <dimension ref="A1:CC57"/>
  <sheetViews>
    <sheetView zoomScalePageLayoutView="0" workbookViewId="0" topLeftCell="A1">
      <selection activeCell="D18" sqref="D18"/>
    </sheetView>
  </sheetViews>
  <sheetFormatPr defaultColWidth="8.88671875" defaultRowHeight="15"/>
  <cols>
    <col min="1" max="1" width="1.4375" style="0" customWidth="1"/>
    <col min="2" max="2" width="60.88671875" style="0" customWidth="1"/>
    <col min="3" max="3" width="6.21484375" style="0" customWidth="1"/>
    <col min="4" max="4" width="11.4453125" style="0" customWidth="1"/>
    <col min="5" max="5" width="6.99609375" style="0" customWidth="1"/>
    <col min="6" max="6" width="12.21484375" style="0" customWidth="1"/>
    <col min="7" max="7" width="0.671875" style="290" customWidth="1"/>
    <col min="8" max="8" width="6.21484375" style="315" customWidth="1"/>
  </cols>
  <sheetData>
    <row r="1" spans="1:8" s="276" customFormat="1" ht="18.75">
      <c r="A1" s="104" t="s">
        <v>120</v>
      </c>
      <c r="B1" s="367"/>
      <c r="C1" s="368"/>
      <c r="D1" s="368"/>
      <c r="E1" s="368"/>
      <c r="F1" s="369"/>
      <c r="G1" s="370" t="s">
        <v>105</v>
      </c>
      <c r="H1" s="371"/>
    </row>
    <row r="2" spans="1:7" ht="12.75" customHeight="1">
      <c r="A2" s="249"/>
      <c r="B2" s="277"/>
      <c r="C2" s="277"/>
      <c r="D2" s="277"/>
      <c r="E2" s="277"/>
      <c r="F2" s="278"/>
      <c r="G2" s="279" t="s">
        <v>105</v>
      </c>
    </row>
    <row r="3" spans="1:7" ht="12.75" customHeight="1">
      <c r="A3" s="249"/>
      <c r="B3" s="277"/>
      <c r="C3" s="277"/>
      <c r="D3" s="277"/>
      <c r="E3" s="277"/>
      <c r="F3" s="278"/>
      <c r="G3" s="279" t="s">
        <v>105</v>
      </c>
    </row>
    <row r="4" spans="1:7" ht="12.75" customHeight="1">
      <c r="A4" s="249"/>
      <c r="B4" s="277"/>
      <c r="C4" s="277"/>
      <c r="D4" s="277"/>
      <c r="E4" s="277"/>
      <c r="F4" s="278"/>
      <c r="G4" s="279" t="s">
        <v>105</v>
      </c>
    </row>
    <row r="5" spans="1:8" s="276" customFormat="1" ht="18.75">
      <c r="A5" s="372"/>
      <c r="B5" s="8" t="s">
        <v>121</v>
      </c>
      <c r="C5" s="373"/>
      <c r="D5" s="373"/>
      <c r="E5" s="373"/>
      <c r="F5" s="374"/>
      <c r="G5" s="370" t="s">
        <v>105</v>
      </c>
      <c r="H5" s="371"/>
    </row>
    <row r="6" spans="1:8" s="276" customFormat="1" ht="18.75">
      <c r="A6" s="375"/>
      <c r="B6" s="352" t="s">
        <v>29</v>
      </c>
      <c r="C6" s="373"/>
      <c r="D6" s="373"/>
      <c r="E6" s="373"/>
      <c r="F6" s="374"/>
      <c r="G6" s="370" t="s">
        <v>105</v>
      </c>
      <c r="H6" s="371"/>
    </row>
    <row r="7" spans="1:8" s="276" customFormat="1" ht="18.75">
      <c r="A7" s="372"/>
      <c r="B7" s="352" t="str">
        <f>+'[6]B. Summary of Requirements '!A6</f>
        <v>Salaries and Expenses</v>
      </c>
      <c r="C7" s="373"/>
      <c r="D7" s="373"/>
      <c r="E7" s="373"/>
      <c r="F7" s="374"/>
      <c r="G7" s="370" t="s">
        <v>105</v>
      </c>
      <c r="H7" s="371"/>
    </row>
    <row r="8" spans="1:7" ht="15.75">
      <c r="A8" s="280"/>
      <c r="B8" s="25" t="s">
        <v>17</v>
      </c>
      <c r="C8" s="281"/>
      <c r="D8" s="281"/>
      <c r="E8" s="281"/>
      <c r="F8" s="282"/>
      <c r="G8" s="279" t="s">
        <v>105</v>
      </c>
    </row>
    <row r="9" spans="1:7" ht="15.75">
      <c r="A9" s="280"/>
      <c r="B9" s="281"/>
      <c r="C9" s="283"/>
      <c r="D9" s="282"/>
      <c r="E9" s="281"/>
      <c r="F9" s="284"/>
      <c r="G9" s="279" t="s">
        <v>105</v>
      </c>
    </row>
    <row r="10" spans="1:7" ht="6.75" customHeight="1">
      <c r="A10" s="280"/>
      <c r="B10" s="1079" t="s">
        <v>122</v>
      </c>
      <c r="C10" s="1073"/>
      <c r="D10" s="1082"/>
      <c r="E10" s="1073" t="s">
        <v>110</v>
      </c>
      <c r="F10" s="1074"/>
      <c r="G10" s="279" t="s">
        <v>105</v>
      </c>
    </row>
    <row r="11" spans="1:7" ht="27" customHeight="1">
      <c r="A11" s="280"/>
      <c r="B11" s="1080"/>
      <c r="C11" s="1077" t="s">
        <v>127</v>
      </c>
      <c r="D11" s="1078"/>
      <c r="E11" s="1075"/>
      <c r="F11" s="1076"/>
      <c r="G11" s="279" t="s">
        <v>105</v>
      </c>
    </row>
    <row r="12" spans="1:7" ht="16.5" thickBot="1">
      <c r="A12" s="280"/>
      <c r="B12" s="1081"/>
      <c r="C12" s="285" t="s">
        <v>36</v>
      </c>
      <c r="D12" s="286" t="s">
        <v>123</v>
      </c>
      <c r="E12" s="285" t="s">
        <v>36</v>
      </c>
      <c r="F12" s="287" t="s">
        <v>123</v>
      </c>
      <c r="G12" s="279" t="s">
        <v>105</v>
      </c>
    </row>
    <row r="13" spans="1:81" s="310" customFormat="1" ht="15.75">
      <c r="A13" s="317"/>
      <c r="B13" s="312" t="s">
        <v>124</v>
      </c>
      <c r="C13" s="318">
        <v>0</v>
      </c>
      <c r="D13" s="319">
        <v>702</v>
      </c>
      <c r="E13" s="320">
        <f>SUM(C13)</f>
        <v>0</v>
      </c>
      <c r="F13" s="321">
        <f>SUM(D13)</f>
        <v>702</v>
      </c>
      <c r="G13" s="322" t="s">
        <v>105</v>
      </c>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row>
    <row r="14" spans="1:81" s="310" customFormat="1" ht="15.75">
      <c r="A14" s="317"/>
      <c r="B14" s="312" t="s">
        <v>136</v>
      </c>
      <c r="C14" s="318">
        <v>0</v>
      </c>
      <c r="D14" s="319">
        <v>109</v>
      </c>
      <c r="E14" s="320">
        <f>SUM(C14)</f>
        <v>0</v>
      </c>
      <c r="F14" s="321">
        <f>SUM(D14)</f>
        <v>109</v>
      </c>
      <c r="G14" s="322" t="s">
        <v>105</v>
      </c>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row>
    <row r="15" spans="1:81" s="310" customFormat="1" ht="15.75">
      <c r="A15" s="317"/>
      <c r="B15" s="312" t="s">
        <v>125</v>
      </c>
      <c r="C15" s="323">
        <f>SUM(C13:C14)</f>
        <v>0</v>
      </c>
      <c r="D15" s="324">
        <f>SUM(D13:D14)</f>
        <v>811</v>
      </c>
      <c r="E15" s="323">
        <f>SUM(E13:E14)</f>
        <v>0</v>
      </c>
      <c r="F15" s="321">
        <f>SUM(F13:F14)</f>
        <v>811</v>
      </c>
      <c r="G15" s="322" t="s">
        <v>105</v>
      </c>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row>
    <row r="16" spans="1:81" s="310" customFormat="1" ht="15.75">
      <c r="A16" s="317"/>
      <c r="B16" s="313"/>
      <c r="C16" s="325"/>
      <c r="D16" s="326"/>
      <c r="E16" s="325"/>
      <c r="F16" s="327"/>
      <c r="G16" s="322" t="s">
        <v>105</v>
      </c>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row>
    <row r="17" spans="1:81" s="310" customFormat="1" ht="12" customHeight="1">
      <c r="A17" s="317"/>
      <c r="B17" s="314" t="s">
        <v>126</v>
      </c>
      <c r="C17" s="328">
        <f>SUM(C15:C15)</f>
        <v>0</v>
      </c>
      <c r="D17" s="329">
        <f>SUM(D15:D15)</f>
        <v>811</v>
      </c>
      <c r="E17" s="328">
        <f>SUM(E15:E15)</f>
        <v>0</v>
      </c>
      <c r="F17" s="330">
        <f>SUM(F15:F15)</f>
        <v>811</v>
      </c>
      <c r="G17" s="322" t="s">
        <v>105</v>
      </c>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row>
    <row r="18" spans="1:81" s="310" customFormat="1" ht="15.75">
      <c r="A18" s="317"/>
      <c r="B18" s="312" t="s">
        <v>67</v>
      </c>
      <c r="C18" s="318"/>
      <c r="D18" s="319">
        <f>175+29</f>
        <v>204</v>
      </c>
      <c r="E18" s="320"/>
      <c r="F18" s="321">
        <f aca="true" t="shared" si="0" ref="F18:F28">SUM(D18)</f>
        <v>204</v>
      </c>
      <c r="G18" s="322"/>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row>
    <row r="19" spans="1:81" s="310" customFormat="1" ht="15.75">
      <c r="A19" s="317"/>
      <c r="B19" s="312" t="s">
        <v>68</v>
      </c>
      <c r="C19" s="318"/>
      <c r="D19" s="319">
        <f>27+6+1201</f>
        <v>1234</v>
      </c>
      <c r="E19" s="320"/>
      <c r="F19" s="321">
        <f t="shared" si="0"/>
        <v>1234</v>
      </c>
      <c r="G19" s="322"/>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row>
    <row r="20" spans="1:81" s="310" customFormat="1" ht="15.75">
      <c r="A20" s="317"/>
      <c r="B20" s="312" t="s">
        <v>69</v>
      </c>
      <c r="C20" s="318"/>
      <c r="D20" s="319">
        <f>3+2</f>
        <v>5</v>
      </c>
      <c r="E20" s="320"/>
      <c r="F20" s="321">
        <f t="shared" si="0"/>
        <v>5</v>
      </c>
      <c r="G20" s="322"/>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row>
    <row r="21" spans="1:81" s="310" customFormat="1" ht="15.75">
      <c r="A21" s="317"/>
      <c r="B21" s="312" t="s">
        <v>99</v>
      </c>
      <c r="C21" s="318"/>
      <c r="D21" s="319">
        <f>15+5</f>
        <v>20</v>
      </c>
      <c r="E21" s="320"/>
      <c r="F21" s="321">
        <f t="shared" si="0"/>
        <v>20</v>
      </c>
      <c r="G21" s="322"/>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row>
    <row r="22" spans="1:81" s="310" customFormat="1" ht="15.75">
      <c r="A22" s="317"/>
      <c r="B22" s="312" t="s">
        <v>70</v>
      </c>
      <c r="C22" s="318"/>
      <c r="D22" s="319">
        <f>3+1</f>
        <v>4</v>
      </c>
      <c r="E22" s="320"/>
      <c r="F22" s="321">
        <f t="shared" si="0"/>
        <v>4</v>
      </c>
      <c r="G22" s="322"/>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row>
    <row r="23" spans="1:81" s="310" customFormat="1" ht="15.75">
      <c r="A23" s="317"/>
      <c r="B23" s="312" t="s">
        <v>72</v>
      </c>
      <c r="C23" s="318"/>
      <c r="D23" s="319">
        <f>62+6+150+600+200+25+180+8-3</f>
        <v>1228</v>
      </c>
      <c r="E23" s="320"/>
      <c r="F23" s="321">
        <f t="shared" si="0"/>
        <v>1228</v>
      </c>
      <c r="G23" s="322"/>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row>
    <row r="24" spans="1:81" s="310" customFormat="1" ht="15.75">
      <c r="A24" s="317"/>
      <c r="B24" s="312" t="s">
        <v>100</v>
      </c>
      <c r="C24" s="318"/>
      <c r="D24" s="319">
        <f>41+21</f>
        <v>62</v>
      </c>
      <c r="E24" s="320"/>
      <c r="F24" s="321">
        <f t="shared" si="0"/>
        <v>62</v>
      </c>
      <c r="G24" s="322"/>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row>
    <row r="25" spans="1:81" s="310" customFormat="1" ht="15.75">
      <c r="A25" s="317"/>
      <c r="B25" s="312" t="s">
        <v>102</v>
      </c>
      <c r="C25" s="318"/>
      <c r="D25" s="319">
        <v>2</v>
      </c>
      <c r="E25" s="320"/>
      <c r="F25" s="321">
        <f t="shared" si="0"/>
        <v>2</v>
      </c>
      <c r="G25" s="322"/>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row>
    <row r="26" spans="1:81" s="310" customFormat="1" ht="15.75">
      <c r="A26" s="317"/>
      <c r="B26" s="312" t="s">
        <v>73</v>
      </c>
      <c r="C26" s="318"/>
      <c r="D26" s="319">
        <f>9+5</f>
        <v>14</v>
      </c>
      <c r="E26" s="320"/>
      <c r="F26" s="321">
        <f t="shared" si="0"/>
        <v>14</v>
      </c>
      <c r="G26" s="322" t="s">
        <v>105</v>
      </c>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row>
    <row r="27" spans="1:81" s="310" customFormat="1" ht="15.75">
      <c r="A27" s="317"/>
      <c r="B27" s="312" t="s">
        <v>74</v>
      </c>
      <c r="C27" s="318"/>
      <c r="D27" s="319">
        <f>118+43+850+40</f>
        <v>1051</v>
      </c>
      <c r="E27" s="320"/>
      <c r="F27" s="321">
        <f t="shared" si="0"/>
        <v>1051</v>
      </c>
      <c r="G27" s="322" t="s">
        <v>105</v>
      </c>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row>
    <row r="28" spans="1:81" s="310" customFormat="1" ht="16.5" thickBot="1">
      <c r="A28" s="317"/>
      <c r="B28" s="312" t="s">
        <v>109</v>
      </c>
      <c r="C28" s="335"/>
      <c r="D28" s="336">
        <f>126+63</f>
        <v>189</v>
      </c>
      <c r="E28" s="337"/>
      <c r="F28" s="338">
        <f t="shared" si="0"/>
        <v>189</v>
      </c>
      <c r="G28" s="322" t="s">
        <v>105</v>
      </c>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row>
    <row r="29" spans="1:81" s="310" customFormat="1" ht="16.5" thickBot="1">
      <c r="A29" s="317"/>
      <c r="B29" s="311" t="s">
        <v>135</v>
      </c>
      <c r="C29" s="331">
        <f>SUM(C17:C28)</f>
        <v>0</v>
      </c>
      <c r="D29" s="332">
        <f>SUM(D17:D28)</f>
        <v>4824</v>
      </c>
      <c r="E29" s="333">
        <f>SUM(E17:E28)</f>
        <v>0</v>
      </c>
      <c r="F29" s="334">
        <f>SUM(F17:F28)</f>
        <v>4824</v>
      </c>
      <c r="G29" s="322" t="s">
        <v>106</v>
      </c>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row>
    <row r="30" spans="1:21" ht="15.75">
      <c r="A30" s="280"/>
      <c r="B30" s="1072" t="s">
        <v>106</v>
      </c>
      <c r="C30" s="1072"/>
      <c r="D30" s="1072"/>
      <c r="E30" s="1072"/>
      <c r="F30" s="1072"/>
      <c r="G30" s="288"/>
      <c r="H30" s="316"/>
      <c r="I30" s="283"/>
      <c r="J30" s="283"/>
      <c r="K30" s="283"/>
      <c r="L30" s="283"/>
      <c r="M30" s="283"/>
      <c r="N30" s="283"/>
      <c r="O30" s="283"/>
      <c r="P30" s="283"/>
      <c r="Q30" s="283"/>
      <c r="R30" s="283"/>
      <c r="S30" s="283"/>
      <c r="T30" s="283"/>
      <c r="U30" s="283"/>
    </row>
    <row r="31" spans="1:21" ht="15.75">
      <c r="A31" s="280"/>
      <c r="B31" s="278"/>
      <c r="C31" s="278"/>
      <c r="D31" s="278"/>
      <c r="E31" s="278"/>
      <c r="F31" s="278"/>
      <c r="G31" s="289"/>
      <c r="H31" s="316"/>
      <c r="I31" s="283"/>
      <c r="J31" s="283"/>
      <c r="K31" s="283"/>
      <c r="L31" s="283"/>
      <c r="M31" s="283"/>
      <c r="N31" s="283"/>
      <c r="O31" s="283"/>
      <c r="P31" s="283"/>
      <c r="Q31" s="283"/>
      <c r="R31" s="283"/>
      <c r="S31" s="283"/>
      <c r="T31" s="283"/>
      <c r="U31" s="283"/>
    </row>
    <row r="34" ht="15">
      <c r="F34" s="291"/>
    </row>
    <row r="57" ht="15.75">
      <c r="B57" s="377"/>
    </row>
  </sheetData>
  <sheetProtection/>
  <mergeCells count="5">
    <mergeCell ref="B30:F30"/>
    <mergeCell ref="E10:F11"/>
    <mergeCell ref="C11:D11"/>
    <mergeCell ref="B10:B12"/>
    <mergeCell ref="C10:D10"/>
  </mergeCells>
  <printOptions/>
  <pageMargins left="0.75" right="0.5" top="0.5" bottom="1" header="0" footer="0.5"/>
  <pageSetup horizontalDpi="600" verticalDpi="600" orientation="landscape" scale="98" r:id="rId1"/>
  <headerFooter alignWithMargins="0">
    <oddFooter>&amp;C&amp;"Times New Roman,Regular"Exhibit J - Financial Analysis of Program Changes</oddFooter>
  </headerFooter>
  <ignoredErrors>
    <ignoredError sqref="E29" formula="1"/>
  </ignoredErrors>
</worksheet>
</file>

<file path=xl/worksheets/sheet14.xml><?xml version="1.0" encoding="utf-8"?>
<worksheet xmlns="http://schemas.openxmlformats.org/spreadsheetml/2006/main" xmlns:r="http://schemas.openxmlformats.org/officeDocument/2006/relationships">
  <sheetPr>
    <tabColor theme="9" tint="-0.24997000396251678"/>
  </sheetPr>
  <dimension ref="A1:CG48"/>
  <sheetViews>
    <sheetView zoomScaleSheetLayoutView="100" zoomScalePageLayoutView="0" workbookViewId="0" topLeftCell="A1">
      <selection activeCell="F27" sqref="F27"/>
    </sheetView>
  </sheetViews>
  <sheetFormatPr defaultColWidth="8.88671875" defaultRowHeight="15"/>
  <cols>
    <col min="1" max="1" width="1.4375" style="872" customWidth="1"/>
    <col min="2" max="2" width="60.88671875" style="315" customWidth="1"/>
    <col min="3" max="3" width="6.21484375" style="315" customWidth="1"/>
    <col min="4" max="4" width="11.4453125" style="315" customWidth="1"/>
    <col min="5" max="5" width="6.21484375" style="315" customWidth="1"/>
    <col min="6" max="6" width="11.4453125" style="315" customWidth="1"/>
    <col min="7" max="7" width="6.21484375" style="315" customWidth="1"/>
    <col min="8" max="8" width="11.4453125" style="315" customWidth="1"/>
    <col min="9" max="9" width="6.99609375" style="315" customWidth="1"/>
    <col min="10" max="10" width="12.21484375" style="315" customWidth="1"/>
    <col min="11" max="11" width="8.3359375" style="971" customWidth="1"/>
    <col min="12" max="12" width="6.21484375" style="315" customWidth="1"/>
    <col min="13" max="16384" width="8.88671875" style="315" customWidth="1"/>
  </cols>
  <sheetData>
    <row r="1" spans="1:11" s="371" customFormat="1" ht="18.75">
      <c r="A1" s="672" t="s">
        <v>120</v>
      </c>
      <c r="B1" s="950"/>
      <c r="C1" s="951"/>
      <c r="D1" s="951"/>
      <c r="E1" s="951"/>
      <c r="F1" s="951"/>
      <c r="G1" s="951"/>
      <c r="H1" s="951"/>
      <c r="I1" s="951"/>
      <c r="J1" s="952"/>
      <c r="K1" s="720" t="s">
        <v>105</v>
      </c>
    </row>
    <row r="2" spans="1:12" ht="12.75" customHeight="1">
      <c r="A2" s="953"/>
      <c r="B2" s="954"/>
      <c r="C2" s="954"/>
      <c r="D2" s="954"/>
      <c r="E2" s="954"/>
      <c r="F2" s="954"/>
      <c r="G2" s="954"/>
      <c r="H2" s="954"/>
      <c r="I2" s="954"/>
      <c r="J2" s="955"/>
      <c r="K2" s="720" t="s">
        <v>105</v>
      </c>
      <c r="L2" s="371"/>
    </row>
    <row r="3" spans="1:12" ht="12.75" customHeight="1">
      <c r="A3" s="953"/>
      <c r="B3" s="954"/>
      <c r="C3" s="954"/>
      <c r="D3" s="954"/>
      <c r="E3" s="954"/>
      <c r="F3" s="954"/>
      <c r="G3" s="954"/>
      <c r="H3" s="954"/>
      <c r="I3" s="954"/>
      <c r="J3" s="955"/>
      <c r="K3" s="720" t="s">
        <v>105</v>
      </c>
      <c r="L3" s="371"/>
    </row>
    <row r="4" spans="1:12" ht="12.75" customHeight="1">
      <c r="A4" s="953"/>
      <c r="B4" s="954"/>
      <c r="C4" s="954"/>
      <c r="D4" s="954"/>
      <c r="E4" s="954"/>
      <c r="F4" s="954"/>
      <c r="G4" s="954"/>
      <c r="H4" s="954"/>
      <c r="I4" s="954"/>
      <c r="J4" s="955"/>
      <c r="K4" s="720" t="s">
        <v>105</v>
      </c>
      <c r="L4" s="371"/>
    </row>
    <row r="5" spans="1:11" s="371" customFormat="1" ht="18.75">
      <c r="A5" s="956"/>
      <c r="B5" s="545" t="s">
        <v>121</v>
      </c>
      <c r="C5" s="957"/>
      <c r="D5" s="957"/>
      <c r="E5" s="957"/>
      <c r="F5" s="957"/>
      <c r="G5" s="957"/>
      <c r="H5" s="957"/>
      <c r="I5" s="957"/>
      <c r="J5" s="958"/>
      <c r="K5" s="720" t="s">
        <v>105</v>
      </c>
    </row>
    <row r="6" spans="1:11" s="371" customFormat="1" ht="18.75">
      <c r="A6" s="956"/>
      <c r="B6" s="546" t="s">
        <v>29</v>
      </c>
      <c r="C6" s="957"/>
      <c r="D6" s="957"/>
      <c r="E6" s="957"/>
      <c r="F6" s="957"/>
      <c r="G6" s="957"/>
      <c r="H6" s="957"/>
      <c r="I6" s="957"/>
      <c r="J6" s="958"/>
      <c r="K6" s="720" t="s">
        <v>105</v>
      </c>
    </row>
    <row r="7" spans="1:11" s="371" customFormat="1" ht="18.75">
      <c r="A7" s="956"/>
      <c r="B7" s="546" t="str">
        <f>+'[6]B. Summary of Requirements '!A6</f>
        <v>Salaries and Expenses</v>
      </c>
      <c r="C7" s="957"/>
      <c r="D7" s="957"/>
      <c r="E7" s="957"/>
      <c r="F7" s="957"/>
      <c r="G7" s="957"/>
      <c r="H7" s="957"/>
      <c r="I7" s="957"/>
      <c r="J7" s="958"/>
      <c r="K7" s="720" t="s">
        <v>105</v>
      </c>
    </row>
    <row r="8" spans="1:12" ht="18">
      <c r="A8" s="675"/>
      <c r="B8" s="959" t="s">
        <v>17</v>
      </c>
      <c r="C8" s="960"/>
      <c r="D8" s="960"/>
      <c r="E8" s="960"/>
      <c r="F8" s="960"/>
      <c r="G8" s="960"/>
      <c r="H8" s="960"/>
      <c r="I8" s="960"/>
      <c r="J8" s="961"/>
      <c r="K8" s="720" t="s">
        <v>105</v>
      </c>
      <c r="L8" s="371"/>
    </row>
    <row r="9" spans="1:12" ht="18.75" thickBot="1">
      <c r="A9" s="675"/>
      <c r="B9" s="962"/>
      <c r="C9" s="963"/>
      <c r="D9" s="964"/>
      <c r="E9" s="963"/>
      <c r="F9" s="964"/>
      <c r="G9" s="963"/>
      <c r="H9" s="964"/>
      <c r="I9" s="962"/>
      <c r="J9" s="964"/>
      <c r="K9" s="720" t="s">
        <v>105</v>
      </c>
      <c r="L9" s="371"/>
    </row>
    <row r="10" spans="1:12" ht="17.25" customHeight="1">
      <c r="A10" s="675"/>
      <c r="B10" s="1092"/>
      <c r="C10" s="1088" t="s">
        <v>127</v>
      </c>
      <c r="D10" s="1089"/>
      <c r="E10" s="1088" t="s">
        <v>127</v>
      </c>
      <c r="F10" s="1089"/>
      <c r="G10" s="1088" t="s">
        <v>127</v>
      </c>
      <c r="H10" s="1089"/>
      <c r="I10" s="1088" t="s">
        <v>110</v>
      </c>
      <c r="J10" s="1095"/>
      <c r="K10" s="720" t="s">
        <v>105</v>
      </c>
      <c r="L10" s="371"/>
    </row>
    <row r="11" spans="1:12" ht="27" customHeight="1">
      <c r="A11" s="675"/>
      <c r="B11" s="1093"/>
      <c r="C11" s="1090"/>
      <c r="D11" s="1091"/>
      <c r="E11" s="1090"/>
      <c r="F11" s="1091"/>
      <c r="G11" s="1090"/>
      <c r="H11" s="1091"/>
      <c r="I11" s="1096"/>
      <c r="J11" s="1097"/>
      <c r="K11" s="720" t="s">
        <v>105</v>
      </c>
      <c r="L11" s="371"/>
    </row>
    <row r="12" spans="1:12" ht="33" customHeight="1">
      <c r="A12" s="675"/>
      <c r="B12" s="1093"/>
      <c r="C12" s="1086" t="s">
        <v>236</v>
      </c>
      <c r="D12" s="1087"/>
      <c r="E12" s="1086" t="s">
        <v>235</v>
      </c>
      <c r="F12" s="1087"/>
      <c r="G12" s="1086" t="s">
        <v>237</v>
      </c>
      <c r="H12" s="1087"/>
      <c r="I12" s="1084"/>
      <c r="J12" s="1085"/>
      <c r="K12" s="720" t="s">
        <v>105</v>
      </c>
      <c r="L12" s="371"/>
    </row>
    <row r="13" spans="1:12" ht="18.75" thickBot="1">
      <c r="A13" s="675"/>
      <c r="B13" s="1094"/>
      <c r="C13" s="965" t="s">
        <v>36</v>
      </c>
      <c r="D13" s="966" t="s">
        <v>123</v>
      </c>
      <c r="E13" s="965" t="s">
        <v>36</v>
      </c>
      <c r="F13" s="966" t="s">
        <v>123</v>
      </c>
      <c r="G13" s="965" t="s">
        <v>36</v>
      </c>
      <c r="H13" s="966" t="s">
        <v>123</v>
      </c>
      <c r="I13" s="965" t="s">
        <v>36</v>
      </c>
      <c r="J13" s="967" t="s">
        <v>123</v>
      </c>
      <c r="K13" s="720" t="s">
        <v>105</v>
      </c>
      <c r="L13" s="371"/>
    </row>
    <row r="14" spans="1:12" ht="18">
      <c r="A14" s="675"/>
      <c r="B14" s="312" t="s">
        <v>68</v>
      </c>
      <c r="C14" s="721"/>
      <c r="D14" s="426">
        <v>0</v>
      </c>
      <c r="E14" s="721"/>
      <c r="F14" s="426">
        <v>0</v>
      </c>
      <c r="G14" s="721"/>
      <c r="H14" s="426">
        <v>-30</v>
      </c>
      <c r="I14" s="723"/>
      <c r="J14" s="427">
        <f aca="true" t="shared" si="0" ref="J14:J19">SUM(H14+F14+D14)</f>
        <v>-30</v>
      </c>
      <c r="K14" s="720" t="s">
        <v>105</v>
      </c>
      <c r="L14" s="371"/>
    </row>
    <row r="15" spans="1:12" ht="18">
      <c r="A15" s="675"/>
      <c r="B15" s="312" t="s">
        <v>69</v>
      </c>
      <c r="C15" s="721"/>
      <c r="D15" s="426">
        <v>0</v>
      </c>
      <c r="E15" s="721"/>
      <c r="F15" s="426">
        <v>0</v>
      </c>
      <c r="G15" s="721"/>
      <c r="H15" s="426">
        <v>-30</v>
      </c>
      <c r="I15" s="723"/>
      <c r="J15" s="427">
        <f t="shared" si="0"/>
        <v>-30</v>
      </c>
      <c r="K15" s="720" t="s">
        <v>105</v>
      </c>
      <c r="L15" s="371"/>
    </row>
    <row r="16" spans="1:12" ht="18">
      <c r="A16" s="675"/>
      <c r="B16" s="312" t="s">
        <v>98</v>
      </c>
      <c r="C16" s="721"/>
      <c r="D16" s="426">
        <v>-100</v>
      </c>
      <c r="E16" s="721"/>
      <c r="F16" s="426">
        <v>0</v>
      </c>
      <c r="G16" s="721"/>
      <c r="H16" s="426">
        <v>0</v>
      </c>
      <c r="I16" s="723"/>
      <c r="J16" s="427">
        <f t="shared" si="0"/>
        <v>-100</v>
      </c>
      <c r="K16" s="720" t="s">
        <v>105</v>
      </c>
      <c r="L16" s="371"/>
    </row>
    <row r="17" spans="1:12" ht="18">
      <c r="A17" s="675"/>
      <c r="B17" s="312" t="s">
        <v>70</v>
      </c>
      <c r="C17" s="721"/>
      <c r="D17" s="426">
        <v>0</v>
      </c>
      <c r="E17" s="721"/>
      <c r="F17" s="426">
        <v>0</v>
      </c>
      <c r="G17" s="721"/>
      <c r="H17" s="426">
        <v>-25</v>
      </c>
      <c r="I17" s="723"/>
      <c r="J17" s="427">
        <f t="shared" si="0"/>
        <v>-25</v>
      </c>
      <c r="K17" s="720" t="s">
        <v>105</v>
      </c>
      <c r="L17" s="371"/>
    </row>
    <row r="18" spans="1:12" ht="18">
      <c r="A18" s="675"/>
      <c r="B18" s="312" t="s">
        <v>73</v>
      </c>
      <c r="C18" s="721"/>
      <c r="D18" s="426">
        <v>0</v>
      </c>
      <c r="E18" s="721"/>
      <c r="F18" s="426">
        <v>0</v>
      </c>
      <c r="G18" s="721"/>
      <c r="H18" s="426">
        <v>-50</v>
      </c>
      <c r="I18" s="723"/>
      <c r="J18" s="427">
        <f t="shared" si="0"/>
        <v>-50</v>
      </c>
      <c r="K18" s="720" t="s">
        <v>105</v>
      </c>
      <c r="L18" s="371"/>
    </row>
    <row r="19" spans="1:12" ht="18.75" thickBot="1">
      <c r="A19" s="675"/>
      <c r="B19" s="312" t="s">
        <v>74</v>
      </c>
      <c r="C19" s="722"/>
      <c r="D19" s="428">
        <v>0</v>
      </c>
      <c r="E19" s="722"/>
      <c r="F19" s="428">
        <v>-76</v>
      </c>
      <c r="G19" s="722"/>
      <c r="H19" s="428">
        <v>0</v>
      </c>
      <c r="I19" s="724"/>
      <c r="J19" s="429">
        <f t="shared" si="0"/>
        <v>-76</v>
      </c>
      <c r="K19" s="720" t="s">
        <v>105</v>
      </c>
      <c r="L19" s="371"/>
    </row>
    <row r="20" spans="1:12" ht="18.75" thickBot="1">
      <c r="A20" s="675"/>
      <c r="B20" s="311" t="s">
        <v>135</v>
      </c>
      <c r="C20" s="331">
        <f aca="true" t="shared" si="1" ref="C20:H20">SUM(C14:C19)</f>
        <v>0</v>
      </c>
      <c r="D20" s="430">
        <f t="shared" si="1"/>
        <v>-100</v>
      </c>
      <c r="E20" s="331">
        <f t="shared" si="1"/>
        <v>0</v>
      </c>
      <c r="F20" s="430">
        <f t="shared" si="1"/>
        <v>-76</v>
      </c>
      <c r="G20" s="331">
        <f t="shared" si="1"/>
        <v>0</v>
      </c>
      <c r="H20" s="430">
        <f t="shared" si="1"/>
        <v>-135</v>
      </c>
      <c r="I20" s="431">
        <f>SUM(I14:I19)</f>
        <v>0</v>
      </c>
      <c r="J20" s="432">
        <f>SUM(J14:J19)</f>
        <v>-311</v>
      </c>
      <c r="K20" s="720" t="s">
        <v>106</v>
      </c>
      <c r="L20" s="371"/>
    </row>
    <row r="21" spans="1:25" ht="15.75">
      <c r="A21" s="675"/>
      <c r="B21" s="1083" t="s">
        <v>106</v>
      </c>
      <c r="C21" s="1083"/>
      <c r="D21" s="1083"/>
      <c r="E21" s="1083"/>
      <c r="F21" s="1083"/>
      <c r="G21" s="1083"/>
      <c r="H21" s="1083"/>
      <c r="I21" s="1083"/>
      <c r="J21" s="1083"/>
      <c r="K21" s="968"/>
      <c r="L21" s="316"/>
      <c r="M21" s="316"/>
      <c r="N21" s="316"/>
      <c r="O21" s="316"/>
      <c r="P21" s="316"/>
      <c r="Q21" s="316"/>
      <c r="R21" s="316"/>
      <c r="S21" s="316"/>
      <c r="T21" s="316"/>
      <c r="U21" s="316"/>
      <c r="V21" s="316"/>
      <c r="W21" s="316"/>
      <c r="X21" s="316"/>
      <c r="Y21" s="316"/>
    </row>
    <row r="22" spans="1:25" ht="15.75">
      <c r="A22" s="675"/>
      <c r="B22" s="955"/>
      <c r="C22" s="955"/>
      <c r="D22" s="955"/>
      <c r="E22" s="955"/>
      <c r="F22" s="955"/>
      <c r="G22" s="955"/>
      <c r="H22" s="955"/>
      <c r="I22" s="955"/>
      <c r="J22" s="955"/>
      <c r="K22" s="969"/>
      <c r="L22" s="316"/>
      <c r="M22" s="316"/>
      <c r="N22" s="316"/>
      <c r="O22" s="316"/>
      <c r="P22" s="316"/>
      <c r="Q22" s="316"/>
      <c r="R22" s="316"/>
      <c r="S22" s="316"/>
      <c r="T22" s="316"/>
      <c r="U22" s="316"/>
      <c r="V22" s="316"/>
      <c r="W22" s="316"/>
      <c r="X22" s="316"/>
      <c r="Y22" s="316"/>
    </row>
    <row r="25" spans="1:85" s="971" customFormat="1" ht="15">
      <c r="A25" s="872"/>
      <c r="B25" s="315"/>
      <c r="C25" s="315"/>
      <c r="D25" s="315"/>
      <c r="E25" s="315"/>
      <c r="F25" s="315"/>
      <c r="G25" s="315"/>
      <c r="H25" s="315"/>
      <c r="I25" s="315"/>
      <c r="J25" s="970"/>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row>
    <row r="48" ht="15.75">
      <c r="B48" s="972"/>
    </row>
  </sheetData>
  <sheetProtection/>
  <mergeCells count="10">
    <mergeCell ref="B21:J21"/>
    <mergeCell ref="I12:J12"/>
    <mergeCell ref="G12:H12"/>
    <mergeCell ref="E12:F12"/>
    <mergeCell ref="C10:D11"/>
    <mergeCell ref="E10:F11"/>
    <mergeCell ref="G10:H11"/>
    <mergeCell ref="C12:D12"/>
    <mergeCell ref="B10:B13"/>
    <mergeCell ref="I10:J11"/>
  </mergeCells>
  <printOptions/>
  <pageMargins left="0.75" right="0.5" top="0.5" bottom="1" header="0" footer="0.5"/>
  <pageSetup horizontalDpi="600" verticalDpi="600" orientation="landscape" scale="77" r:id="rId1"/>
  <headerFooter alignWithMargins="0">
    <oddFooter>&amp;C&amp;"Times New Roman,Regular"Exhibit J - Financial Analysis of Program Changes</oddFooter>
  </headerFooter>
  <ignoredErrors>
    <ignoredError sqref="I20" formula="1"/>
  </ignoredErrors>
</worksheet>
</file>

<file path=xl/worksheets/sheet15.xml><?xml version="1.0" encoding="utf-8"?>
<worksheet xmlns="http://schemas.openxmlformats.org/spreadsheetml/2006/main" xmlns:r="http://schemas.openxmlformats.org/officeDocument/2006/relationships">
  <sheetPr>
    <tabColor rgb="FFC00000"/>
  </sheetPr>
  <dimension ref="A1:M32"/>
  <sheetViews>
    <sheetView showGridLines="0" showOutlineSymbols="0" zoomScaleSheetLayoutView="100" zoomScalePageLayoutView="0" workbookViewId="0" topLeftCell="A1">
      <pane xSplit="1" ySplit="11" topLeftCell="B12" activePane="bottomRight" state="frozen"/>
      <selection pane="topLeft" activeCell="I34" sqref="I34"/>
      <selection pane="topRight" activeCell="I34" sqref="I34"/>
      <selection pane="bottomLeft" activeCell="I34" sqref="I34"/>
      <selection pane="bottomRight" activeCell="N21" sqref="N21"/>
    </sheetView>
  </sheetViews>
  <sheetFormatPr defaultColWidth="8.88671875" defaultRowHeight="15"/>
  <cols>
    <col min="1" max="1" width="33.21484375" style="111" customWidth="1"/>
    <col min="2" max="2" width="8.3359375" style="7" customWidth="1"/>
    <col min="3" max="3" width="9.77734375" style="7" customWidth="1"/>
    <col min="4" max="4" width="3.77734375" style="7" customWidth="1"/>
    <col min="5" max="5" width="8.77734375" style="7" customWidth="1"/>
    <col min="6" max="6" width="9.77734375" style="7" customWidth="1"/>
    <col min="7" max="7" width="3.77734375" style="7" customWidth="1"/>
    <col min="8" max="8" width="9.21484375" style="7" customWidth="1"/>
    <col min="9" max="9" width="9.77734375" style="7" customWidth="1"/>
    <col min="10" max="10" width="3.77734375" style="7" customWidth="1"/>
    <col min="11" max="11" width="7.77734375" style="7" customWidth="1"/>
    <col min="12" max="12" width="9.77734375" style="7" customWidth="1"/>
    <col min="13" max="13" width="9.6640625" style="385" customWidth="1"/>
    <col min="14" max="16384" width="8.88671875" style="7" customWidth="1"/>
  </cols>
  <sheetData>
    <row r="1" spans="1:13" s="105" customFormat="1" ht="18.75">
      <c r="A1" s="112" t="s">
        <v>93</v>
      </c>
      <c r="B1" s="725"/>
      <c r="C1" s="725"/>
      <c r="D1" s="725"/>
      <c r="E1" s="725"/>
      <c r="F1" s="725"/>
      <c r="G1" s="725"/>
      <c r="H1" s="725"/>
      <c r="I1" s="725"/>
      <c r="J1" s="725"/>
      <c r="K1" s="725"/>
      <c r="L1" s="725"/>
      <c r="M1" s="197" t="s">
        <v>105</v>
      </c>
    </row>
    <row r="2" spans="1:13" ht="15.75">
      <c r="A2" s="97"/>
      <c r="B2" s="726"/>
      <c r="C2" s="726"/>
      <c r="D2" s="726"/>
      <c r="E2" s="726"/>
      <c r="F2" s="726"/>
      <c r="G2" s="726"/>
      <c r="H2" s="726"/>
      <c r="I2" s="726"/>
      <c r="J2" s="726"/>
      <c r="K2" s="726"/>
      <c r="L2" s="726"/>
      <c r="M2" s="197" t="s">
        <v>105</v>
      </c>
    </row>
    <row r="3" spans="1:13" ht="15.75">
      <c r="A3" s="27"/>
      <c r="B3" s="726"/>
      <c r="C3" s="726"/>
      <c r="D3" s="726"/>
      <c r="E3" s="726"/>
      <c r="F3" s="726"/>
      <c r="G3" s="726"/>
      <c r="H3" s="726"/>
      <c r="I3" s="726"/>
      <c r="J3" s="726"/>
      <c r="K3" s="726"/>
      <c r="L3" s="726"/>
      <c r="M3" s="197" t="s">
        <v>105</v>
      </c>
    </row>
    <row r="4" spans="1:13" s="105" customFormat="1" ht="18.75">
      <c r="A4" s="113" t="s">
        <v>48</v>
      </c>
      <c r="B4" s="727"/>
      <c r="C4" s="727"/>
      <c r="D4" s="727"/>
      <c r="E4" s="727"/>
      <c r="F4" s="727"/>
      <c r="G4" s="727"/>
      <c r="H4" s="727"/>
      <c r="I4" s="727"/>
      <c r="J4" s="727"/>
      <c r="K4" s="727"/>
      <c r="L4" s="727"/>
      <c r="M4" s="197" t="s">
        <v>105</v>
      </c>
    </row>
    <row r="5" spans="1:13" s="105" customFormat="1" ht="18.75">
      <c r="A5" s="376" t="s">
        <v>29</v>
      </c>
      <c r="B5" s="727"/>
      <c r="C5" s="727"/>
      <c r="D5" s="727"/>
      <c r="E5" s="727"/>
      <c r="F5" s="727"/>
      <c r="G5" s="727"/>
      <c r="H5" s="727"/>
      <c r="I5" s="727"/>
      <c r="J5" s="727"/>
      <c r="K5" s="727"/>
      <c r="L5" s="727"/>
      <c r="M5" s="197" t="s">
        <v>105</v>
      </c>
    </row>
    <row r="6" spans="1:13" s="105" customFormat="1" ht="18.75">
      <c r="A6" s="376" t="s">
        <v>18</v>
      </c>
      <c r="B6" s="727"/>
      <c r="C6" s="727"/>
      <c r="D6" s="727"/>
      <c r="E6" s="727"/>
      <c r="F6" s="727"/>
      <c r="G6" s="727"/>
      <c r="H6" s="727"/>
      <c r="I6" s="727"/>
      <c r="J6" s="727"/>
      <c r="K6" s="727"/>
      <c r="L6" s="727"/>
      <c r="M6" s="197" t="s">
        <v>105</v>
      </c>
    </row>
    <row r="7" spans="1:13" ht="15.75">
      <c r="A7" s="114"/>
      <c r="B7" s="728"/>
      <c r="C7" s="728"/>
      <c r="D7" s="728"/>
      <c r="E7" s="728"/>
      <c r="F7" s="728"/>
      <c r="G7" s="728"/>
      <c r="H7" s="728"/>
      <c r="I7" s="728"/>
      <c r="J7" s="728"/>
      <c r="K7" s="728"/>
      <c r="L7" s="728"/>
      <c r="M7" s="197" t="s">
        <v>105</v>
      </c>
    </row>
    <row r="8" spans="1:13" ht="15.75">
      <c r="A8" s="28" t="s">
        <v>37</v>
      </c>
      <c r="B8" s="726"/>
      <c r="C8" s="726"/>
      <c r="D8" s="726"/>
      <c r="E8" s="726"/>
      <c r="F8" s="726"/>
      <c r="G8" s="726"/>
      <c r="H8" s="726"/>
      <c r="I8" s="726"/>
      <c r="J8" s="726"/>
      <c r="K8" s="726"/>
      <c r="L8" s="726"/>
      <c r="M8" s="197" t="s">
        <v>105</v>
      </c>
    </row>
    <row r="9" spans="1:13" ht="15.75">
      <c r="A9" s="729"/>
      <c r="B9" s="78" t="s">
        <v>137</v>
      </c>
      <c r="C9" s="731"/>
      <c r="D9" s="731"/>
      <c r="E9" s="76">
        <v>2011</v>
      </c>
      <c r="F9" s="731"/>
      <c r="G9" s="731"/>
      <c r="H9" s="734"/>
      <c r="I9" s="735"/>
      <c r="J9" s="735"/>
      <c r="K9" s="734"/>
      <c r="L9" s="736"/>
      <c r="M9" s="197" t="s">
        <v>105</v>
      </c>
    </row>
    <row r="10" spans="1:13" ht="15.75">
      <c r="A10" s="730"/>
      <c r="B10" s="79" t="s">
        <v>95</v>
      </c>
      <c r="C10" s="732"/>
      <c r="D10" s="733"/>
      <c r="E10" s="47" t="s">
        <v>230</v>
      </c>
      <c r="F10" s="733"/>
      <c r="G10" s="733"/>
      <c r="H10" s="47" t="s">
        <v>155</v>
      </c>
      <c r="I10" s="733"/>
      <c r="J10" s="733"/>
      <c r="K10" s="47" t="s">
        <v>54</v>
      </c>
      <c r="L10" s="737"/>
      <c r="M10" s="197" t="s">
        <v>105</v>
      </c>
    </row>
    <row r="11" spans="1:13" ht="16.5" thickBot="1">
      <c r="A11" s="106" t="s">
        <v>61</v>
      </c>
      <c r="B11" s="46" t="s">
        <v>36</v>
      </c>
      <c r="C11" s="46" t="s">
        <v>38</v>
      </c>
      <c r="D11" s="45"/>
      <c r="E11" s="48" t="s">
        <v>36</v>
      </c>
      <c r="F11" s="46" t="s">
        <v>38</v>
      </c>
      <c r="G11" s="45"/>
      <c r="H11" s="48" t="s">
        <v>36</v>
      </c>
      <c r="I11" s="46" t="s">
        <v>38</v>
      </c>
      <c r="J11" s="45"/>
      <c r="K11" s="48" t="s">
        <v>36</v>
      </c>
      <c r="L11" s="49" t="s">
        <v>38</v>
      </c>
      <c r="M11" s="197" t="s">
        <v>105</v>
      </c>
    </row>
    <row r="12" spans="1:13" ht="15.75">
      <c r="A12" s="387" t="s">
        <v>159</v>
      </c>
      <c r="B12" s="52">
        <v>26</v>
      </c>
      <c r="C12" s="738"/>
      <c r="D12" s="738"/>
      <c r="E12" s="53">
        <v>26</v>
      </c>
      <c r="F12" s="738"/>
      <c r="G12" s="738"/>
      <c r="H12" s="53">
        <v>26</v>
      </c>
      <c r="I12" s="738"/>
      <c r="J12" s="738"/>
      <c r="K12" s="204">
        <f aca="true" t="shared" si="0" ref="K12:K25">H12-E12</f>
        <v>0</v>
      </c>
      <c r="L12" s="742"/>
      <c r="M12" s="197" t="s">
        <v>105</v>
      </c>
    </row>
    <row r="13" spans="1:13" ht="15.75">
      <c r="A13" s="387" t="s">
        <v>160</v>
      </c>
      <c r="B13" s="52">
        <v>340</v>
      </c>
      <c r="C13" s="738"/>
      <c r="D13" s="738"/>
      <c r="E13" s="53">
        <v>340</v>
      </c>
      <c r="F13" s="738"/>
      <c r="G13" s="738"/>
      <c r="H13" s="53">
        <v>340</v>
      </c>
      <c r="I13" s="738"/>
      <c r="J13" s="738"/>
      <c r="K13" s="204">
        <f t="shared" si="0"/>
        <v>0</v>
      </c>
      <c r="L13" s="742"/>
      <c r="M13" s="197" t="s">
        <v>105</v>
      </c>
    </row>
    <row r="14" spans="1:13" ht="15.75">
      <c r="A14" s="387" t="s">
        <v>161</v>
      </c>
      <c r="B14" s="52">
        <v>53</v>
      </c>
      <c r="C14" s="738"/>
      <c r="D14" s="738"/>
      <c r="E14" s="53">
        <v>53</v>
      </c>
      <c r="F14" s="738"/>
      <c r="G14" s="738"/>
      <c r="H14" s="53">
        <v>53</v>
      </c>
      <c r="I14" s="738"/>
      <c r="J14" s="738"/>
      <c r="K14" s="204">
        <f t="shared" si="0"/>
        <v>0</v>
      </c>
      <c r="L14" s="742"/>
      <c r="M14" s="197" t="s">
        <v>105</v>
      </c>
    </row>
    <row r="15" spans="1:13" s="178" customFormat="1" ht="15.75">
      <c r="A15" s="386" t="s">
        <v>162</v>
      </c>
      <c r="B15" s="176">
        <v>57</v>
      </c>
      <c r="C15" s="582"/>
      <c r="D15" s="582"/>
      <c r="E15" s="177">
        <v>57</v>
      </c>
      <c r="F15" s="582"/>
      <c r="G15" s="582"/>
      <c r="H15" s="177">
        <v>57</v>
      </c>
      <c r="I15" s="582"/>
      <c r="J15" s="582"/>
      <c r="K15" s="205">
        <f t="shared" si="0"/>
        <v>0</v>
      </c>
      <c r="L15" s="583"/>
      <c r="M15" s="197" t="s">
        <v>105</v>
      </c>
    </row>
    <row r="16" spans="1:13" s="178" customFormat="1" ht="15.75">
      <c r="A16" s="388" t="s">
        <v>163</v>
      </c>
      <c r="B16" s="176">
        <v>43</v>
      </c>
      <c r="C16" s="582"/>
      <c r="D16" s="582"/>
      <c r="E16" s="177">
        <v>43</v>
      </c>
      <c r="F16" s="582"/>
      <c r="G16" s="582"/>
      <c r="H16" s="177">
        <v>46</v>
      </c>
      <c r="I16" s="582"/>
      <c r="J16" s="582"/>
      <c r="K16" s="205">
        <f t="shared" si="0"/>
        <v>3</v>
      </c>
      <c r="L16" s="583"/>
      <c r="M16" s="197" t="s">
        <v>105</v>
      </c>
    </row>
    <row r="17" spans="1:13" ht="15.75">
      <c r="A17" s="389" t="s">
        <v>164</v>
      </c>
      <c r="B17" s="52">
        <v>40</v>
      </c>
      <c r="C17" s="738"/>
      <c r="D17" s="738"/>
      <c r="E17" s="53">
        <v>40</v>
      </c>
      <c r="F17" s="738"/>
      <c r="G17" s="738"/>
      <c r="H17" s="53">
        <v>40</v>
      </c>
      <c r="I17" s="738"/>
      <c r="J17" s="738"/>
      <c r="K17" s="204">
        <f t="shared" si="0"/>
        <v>0</v>
      </c>
      <c r="L17" s="742"/>
      <c r="M17" s="197" t="s">
        <v>105</v>
      </c>
    </row>
    <row r="18" spans="1:13" ht="15.75">
      <c r="A18" s="389" t="s">
        <v>165</v>
      </c>
      <c r="B18" s="52">
        <v>2</v>
      </c>
      <c r="C18" s="738"/>
      <c r="D18" s="738"/>
      <c r="E18" s="53">
        <v>2</v>
      </c>
      <c r="F18" s="738"/>
      <c r="G18" s="738"/>
      <c r="H18" s="53">
        <v>2</v>
      </c>
      <c r="I18" s="738"/>
      <c r="J18" s="738"/>
      <c r="K18" s="204">
        <f t="shared" si="0"/>
        <v>0</v>
      </c>
      <c r="L18" s="742"/>
      <c r="M18" s="197" t="s">
        <v>105</v>
      </c>
    </row>
    <row r="19" spans="1:13" s="178" customFormat="1" ht="15.75">
      <c r="A19" s="389" t="s">
        <v>166</v>
      </c>
      <c r="B19" s="176">
        <v>79</v>
      </c>
      <c r="C19" s="582"/>
      <c r="D19" s="582"/>
      <c r="E19" s="177">
        <v>79</v>
      </c>
      <c r="F19" s="582"/>
      <c r="G19" s="582"/>
      <c r="H19" s="177">
        <v>79</v>
      </c>
      <c r="I19" s="582"/>
      <c r="J19" s="582"/>
      <c r="K19" s="205">
        <f t="shared" si="0"/>
        <v>0</v>
      </c>
      <c r="L19" s="583"/>
      <c r="M19" s="197" t="s">
        <v>105</v>
      </c>
    </row>
    <row r="20" spans="1:13" s="178" customFormat="1" ht="15.75">
      <c r="A20" s="389" t="s">
        <v>167</v>
      </c>
      <c r="B20" s="176">
        <v>30</v>
      </c>
      <c r="C20" s="582"/>
      <c r="D20" s="582"/>
      <c r="E20" s="177">
        <v>30</v>
      </c>
      <c r="F20" s="582"/>
      <c r="G20" s="582"/>
      <c r="H20" s="177">
        <v>30</v>
      </c>
      <c r="I20" s="582"/>
      <c r="J20" s="582"/>
      <c r="K20" s="205">
        <f t="shared" si="0"/>
        <v>0</v>
      </c>
      <c r="L20" s="583"/>
      <c r="M20" s="197" t="s">
        <v>105</v>
      </c>
    </row>
    <row r="21" spans="1:13" ht="15.75">
      <c r="A21" s="389" t="s">
        <v>168</v>
      </c>
      <c r="B21" s="52">
        <v>168</v>
      </c>
      <c r="C21" s="738"/>
      <c r="D21" s="738"/>
      <c r="E21" s="53">
        <v>168</v>
      </c>
      <c r="F21" s="738"/>
      <c r="G21" s="738"/>
      <c r="H21" s="53">
        <v>168</v>
      </c>
      <c r="I21" s="738"/>
      <c r="J21" s="738"/>
      <c r="K21" s="204">
        <f t="shared" si="0"/>
        <v>0</v>
      </c>
      <c r="L21" s="742"/>
      <c r="M21" s="197" t="s">
        <v>105</v>
      </c>
    </row>
    <row r="22" spans="1:13" ht="15.75">
      <c r="A22" s="389" t="s">
        <v>169</v>
      </c>
      <c r="B22" s="52">
        <v>9</v>
      </c>
      <c r="C22" s="738"/>
      <c r="D22" s="738"/>
      <c r="E22" s="53">
        <v>9</v>
      </c>
      <c r="F22" s="738"/>
      <c r="G22" s="738"/>
      <c r="H22" s="53">
        <v>7</v>
      </c>
      <c r="I22" s="738"/>
      <c r="J22" s="738"/>
      <c r="K22" s="204">
        <f t="shared" si="0"/>
        <v>-2</v>
      </c>
      <c r="L22" s="742"/>
      <c r="M22" s="197" t="s">
        <v>105</v>
      </c>
    </row>
    <row r="23" spans="1:13" s="178" customFormat="1" ht="15.75">
      <c r="A23" s="389" t="s">
        <v>170</v>
      </c>
      <c r="B23" s="176">
        <v>23</v>
      </c>
      <c r="C23" s="582"/>
      <c r="D23" s="582"/>
      <c r="E23" s="177">
        <v>23</v>
      </c>
      <c r="F23" s="582"/>
      <c r="G23" s="582"/>
      <c r="H23" s="177">
        <v>23</v>
      </c>
      <c r="I23" s="582"/>
      <c r="J23" s="582"/>
      <c r="K23" s="205">
        <f t="shared" si="0"/>
        <v>0</v>
      </c>
      <c r="L23" s="583"/>
      <c r="M23" s="197" t="s">
        <v>105</v>
      </c>
    </row>
    <row r="24" spans="1:13" ht="15.75">
      <c r="A24" s="389" t="s">
        <v>171</v>
      </c>
      <c r="B24" s="52">
        <v>8</v>
      </c>
      <c r="C24" s="738"/>
      <c r="D24" s="738"/>
      <c r="E24" s="53">
        <v>8</v>
      </c>
      <c r="F24" s="738"/>
      <c r="G24" s="738"/>
      <c r="H24" s="53">
        <v>8</v>
      </c>
      <c r="I24" s="738"/>
      <c r="J24" s="738"/>
      <c r="K24" s="204">
        <f t="shared" si="0"/>
        <v>0</v>
      </c>
      <c r="L24" s="742"/>
      <c r="M24" s="197" t="s">
        <v>105</v>
      </c>
    </row>
    <row r="25" spans="1:13" ht="15.75">
      <c r="A25" s="390" t="s">
        <v>172</v>
      </c>
      <c r="B25" s="52">
        <v>2</v>
      </c>
      <c r="C25" s="739"/>
      <c r="D25" s="738"/>
      <c r="E25" s="53">
        <v>2</v>
      </c>
      <c r="F25" s="738"/>
      <c r="G25" s="738"/>
      <c r="H25" s="53">
        <v>1</v>
      </c>
      <c r="I25" s="738"/>
      <c r="J25" s="738"/>
      <c r="K25" s="204">
        <f t="shared" si="0"/>
        <v>-1</v>
      </c>
      <c r="L25" s="742"/>
      <c r="M25" s="197" t="s">
        <v>105</v>
      </c>
    </row>
    <row r="26" spans="1:13" ht="15.75">
      <c r="A26" s="108" t="s">
        <v>77</v>
      </c>
      <c r="B26" s="77">
        <f>SUM(B12:B25)</f>
        <v>880</v>
      </c>
      <c r="C26" s="740"/>
      <c r="D26" s="741"/>
      <c r="E26" s="57">
        <f>SUM(E12:E25)</f>
        <v>880</v>
      </c>
      <c r="F26" s="740"/>
      <c r="G26" s="741"/>
      <c r="H26" s="57">
        <f>SUM(H12:H25)</f>
        <v>880</v>
      </c>
      <c r="I26" s="740"/>
      <c r="J26" s="741"/>
      <c r="K26" s="206">
        <f>SUM(K12:K25)</f>
        <v>0</v>
      </c>
      <c r="L26" s="743"/>
      <c r="M26" s="197" t="s">
        <v>105</v>
      </c>
    </row>
    <row r="27" spans="1:13" ht="15.75">
      <c r="A27" s="107"/>
      <c r="B27" s="716"/>
      <c r="C27" s="26"/>
      <c r="D27" s="748"/>
      <c r="E27" s="753"/>
      <c r="F27" s="26"/>
      <c r="G27" s="748"/>
      <c r="H27" s="716"/>
      <c r="I27" s="26"/>
      <c r="J27" s="748"/>
      <c r="K27" s="746"/>
      <c r="L27" s="744"/>
      <c r="M27" s="197" t="s">
        <v>105</v>
      </c>
    </row>
    <row r="28" spans="1:13" ht="15.75">
      <c r="A28" s="109" t="s">
        <v>24</v>
      </c>
      <c r="B28" s="715"/>
      <c r="C28" s="293">
        <v>171464</v>
      </c>
      <c r="D28" s="714"/>
      <c r="E28" s="715"/>
      <c r="F28" s="185">
        <v>172609</v>
      </c>
      <c r="G28" s="714"/>
      <c r="H28" s="715"/>
      <c r="I28" s="185">
        <v>173765</v>
      </c>
      <c r="J28" s="714"/>
      <c r="K28" s="738"/>
      <c r="L28" s="742"/>
      <c r="M28" s="197" t="s">
        <v>105</v>
      </c>
    </row>
    <row r="29" spans="1:13" ht="15.75">
      <c r="A29" s="109" t="s">
        <v>78</v>
      </c>
      <c r="B29" s="715"/>
      <c r="C29" s="293">
        <v>101534</v>
      </c>
      <c r="D29" s="714"/>
      <c r="E29" s="715"/>
      <c r="F29" s="185">
        <v>104401</v>
      </c>
      <c r="G29" s="714"/>
      <c r="H29" s="715"/>
      <c r="I29" s="185">
        <v>105100</v>
      </c>
      <c r="J29" s="749"/>
      <c r="K29" s="738"/>
      <c r="L29" s="742"/>
      <c r="M29" s="197" t="s">
        <v>105</v>
      </c>
    </row>
    <row r="30" spans="1:13" ht="15.75">
      <c r="A30" s="110" t="s">
        <v>79</v>
      </c>
      <c r="B30" s="754"/>
      <c r="C30" s="292">
        <v>12.1</v>
      </c>
      <c r="D30" s="750"/>
      <c r="E30" s="754"/>
      <c r="F30" s="184">
        <v>12.3</v>
      </c>
      <c r="G30" s="752"/>
      <c r="H30" s="751"/>
      <c r="I30" s="184">
        <v>13.6</v>
      </c>
      <c r="J30" s="750"/>
      <c r="K30" s="747"/>
      <c r="L30" s="745"/>
      <c r="M30" s="197" t="s">
        <v>106</v>
      </c>
    </row>
    <row r="31" spans="1:12" ht="15.75">
      <c r="A31" s="115"/>
      <c r="B31" s="26"/>
      <c r="C31" s="26"/>
      <c r="D31" s="26"/>
      <c r="E31" s="203" t="s">
        <v>106</v>
      </c>
      <c r="F31" s="26"/>
      <c r="G31" s="26"/>
      <c r="H31" s="26"/>
      <c r="I31" s="26"/>
      <c r="J31" s="26"/>
      <c r="K31" s="26"/>
      <c r="L31" s="44"/>
    </row>
    <row r="32" spans="1:12" ht="15.75">
      <c r="A32" s="27"/>
      <c r="B32" s="26"/>
      <c r="C32" s="26"/>
      <c r="D32" s="26"/>
      <c r="E32" s="26"/>
      <c r="F32" s="26"/>
      <c r="G32" s="26"/>
      <c r="H32" s="26"/>
      <c r="I32" s="26"/>
      <c r="J32" s="26"/>
      <c r="K32" s="26"/>
      <c r="L32" s="27"/>
    </row>
  </sheetData>
  <sheetProtection/>
  <printOptions horizontalCentered="1"/>
  <pageMargins left="0.5" right="0.5" top="0.75" bottom="1" header="0.5" footer="0.5"/>
  <pageSetup horizontalDpi="600" verticalDpi="600" orientation="landscape" scale="90" r:id="rId1"/>
  <headerFooter alignWithMargins="0">
    <oddFooter>&amp;C&amp;"Times New Roman,Regular"&amp;14Exhibit K - Summary of Requirements by Grade</oddFooter>
  </headerFooter>
</worksheet>
</file>

<file path=xl/worksheets/sheet16.xml><?xml version="1.0" encoding="utf-8"?>
<worksheet xmlns="http://schemas.openxmlformats.org/spreadsheetml/2006/main" xmlns:r="http://schemas.openxmlformats.org/officeDocument/2006/relationships">
  <sheetPr>
    <tabColor rgb="FFFFFF00"/>
  </sheetPr>
  <dimension ref="A1:O54"/>
  <sheetViews>
    <sheetView tabSelected="1" zoomScaleSheetLayoutView="100" zoomScalePageLayoutView="0" workbookViewId="0" topLeftCell="A1">
      <pane xSplit="4" ySplit="8" topLeftCell="E21" activePane="bottomRight" state="frozen"/>
      <selection pane="topLeft" activeCell="B57" sqref="B57"/>
      <selection pane="topRight" activeCell="B57" sqref="B57"/>
      <selection pane="bottomLeft" activeCell="B57" sqref="B57"/>
      <selection pane="bottomRight" activeCell="G39" sqref="G39"/>
    </sheetView>
  </sheetViews>
  <sheetFormatPr defaultColWidth="8.88671875" defaultRowHeight="15"/>
  <cols>
    <col min="1" max="1" width="1.2265625" style="506" customWidth="1"/>
    <col min="2" max="2" width="27.10546875" style="506" customWidth="1"/>
    <col min="3" max="3" width="12.5546875" style="506" customWidth="1"/>
    <col min="4" max="4" width="14.5546875" style="506" customWidth="1"/>
    <col min="5" max="5" width="8.88671875" style="506" customWidth="1"/>
    <col min="6" max="6" width="13.5546875" style="544" customWidth="1"/>
    <col min="7" max="7" width="8.88671875" style="507" customWidth="1"/>
    <col min="8" max="8" width="12.10546875" style="544" customWidth="1"/>
    <col min="9" max="9" width="8.88671875" style="507" customWidth="1"/>
    <col min="10" max="10" width="11.6640625" style="544" customWidth="1"/>
    <col min="11" max="11" width="8.88671875" style="507" customWidth="1"/>
    <col min="12" max="12" width="9.21484375" style="940" customWidth="1"/>
    <col min="13" max="13" width="8.88671875" style="540" customWidth="1"/>
    <col min="14" max="14" width="10.6640625" style="506" bestFit="1" customWidth="1"/>
    <col min="15" max="16384" width="8.88671875" style="506" customWidth="1"/>
  </cols>
  <sheetData>
    <row r="1" spans="1:13" s="503" customFormat="1" ht="18.75" customHeight="1">
      <c r="A1" s="363" t="s">
        <v>94</v>
      </c>
      <c r="E1" s="504"/>
      <c r="F1" s="504"/>
      <c r="G1" s="504"/>
      <c r="H1" s="504"/>
      <c r="I1" s="504"/>
      <c r="J1" s="504"/>
      <c r="K1" s="504"/>
      <c r="L1" s="929"/>
      <c r="M1" s="505" t="s">
        <v>105</v>
      </c>
    </row>
    <row r="2" spans="1:13" s="563" customFormat="1" ht="18.75" customHeight="1">
      <c r="A2" s="561"/>
      <c r="E2" s="572"/>
      <c r="F2" s="572"/>
      <c r="G2" s="572"/>
      <c r="H2" s="572"/>
      <c r="I2" s="572"/>
      <c r="J2" s="974"/>
      <c r="K2" s="572"/>
      <c r="M2" s="573" t="s">
        <v>105</v>
      </c>
    </row>
    <row r="3" spans="1:13" s="503" customFormat="1" ht="18.75">
      <c r="A3" s="562"/>
      <c r="B3" s="508" t="s">
        <v>3</v>
      </c>
      <c r="C3" s="574"/>
      <c r="D3" s="574"/>
      <c r="E3" s="575"/>
      <c r="F3" s="575"/>
      <c r="G3" s="575"/>
      <c r="H3" s="575"/>
      <c r="I3" s="575"/>
      <c r="J3" s="575"/>
      <c r="K3" s="575"/>
      <c r="L3" s="574"/>
      <c r="M3" s="505" t="s">
        <v>105</v>
      </c>
    </row>
    <row r="4" spans="1:13" s="503" customFormat="1" ht="18.75">
      <c r="A4" s="562"/>
      <c r="B4" s="509" t="s">
        <v>29</v>
      </c>
      <c r="C4" s="574"/>
      <c r="D4" s="574"/>
      <c r="E4" s="575"/>
      <c r="F4" s="575"/>
      <c r="G4" s="575"/>
      <c r="H4" s="575"/>
      <c r="I4" s="575"/>
      <c r="J4" s="575"/>
      <c r="K4" s="575"/>
      <c r="L4" s="574"/>
      <c r="M4" s="505" t="s">
        <v>105</v>
      </c>
    </row>
    <row r="5" spans="1:13" s="503" customFormat="1" ht="18.75">
      <c r="A5" s="562"/>
      <c r="B5" s="509" t="s">
        <v>18</v>
      </c>
      <c r="C5" s="574"/>
      <c r="D5" s="574"/>
      <c r="E5" s="575"/>
      <c r="F5" s="575"/>
      <c r="G5" s="575"/>
      <c r="H5" s="575"/>
      <c r="I5" s="575"/>
      <c r="J5" s="575"/>
      <c r="K5" s="575"/>
      <c r="L5" s="575"/>
      <c r="M5" s="505" t="s">
        <v>105</v>
      </c>
    </row>
    <row r="6" spans="1:13" ht="15.75">
      <c r="A6" s="563"/>
      <c r="B6" s="510" t="s">
        <v>17</v>
      </c>
      <c r="C6" s="576"/>
      <c r="D6" s="576"/>
      <c r="E6" s="577"/>
      <c r="F6" s="577"/>
      <c r="G6" s="577"/>
      <c r="H6" s="577"/>
      <c r="I6" s="577"/>
      <c r="J6" s="577"/>
      <c r="K6" s="577"/>
      <c r="L6" s="577"/>
      <c r="M6" s="505" t="s">
        <v>105</v>
      </c>
    </row>
    <row r="7" spans="1:13" ht="15.75">
      <c r="A7" s="564"/>
      <c r="B7" s="578"/>
      <c r="C7" s="578"/>
      <c r="D7" s="579"/>
      <c r="E7" s="511" t="s">
        <v>227</v>
      </c>
      <c r="F7" s="512"/>
      <c r="G7" s="513" t="s">
        <v>238</v>
      </c>
      <c r="H7" s="512"/>
      <c r="I7" s="918" t="s">
        <v>155</v>
      </c>
      <c r="J7" s="512"/>
      <c r="K7" s="918" t="s">
        <v>54</v>
      </c>
      <c r="L7" s="930"/>
      <c r="M7" s="505" t="s">
        <v>105</v>
      </c>
    </row>
    <row r="8" spans="1:13" ht="16.5" thickBot="1">
      <c r="A8" s="565"/>
      <c r="B8" s="514" t="s">
        <v>80</v>
      </c>
      <c r="C8" s="580"/>
      <c r="D8" s="581"/>
      <c r="E8" s="515" t="s">
        <v>57</v>
      </c>
      <c r="F8" s="516" t="s">
        <v>38</v>
      </c>
      <c r="G8" s="517" t="s">
        <v>57</v>
      </c>
      <c r="H8" s="516" t="s">
        <v>38</v>
      </c>
      <c r="I8" s="517" t="s">
        <v>57</v>
      </c>
      <c r="J8" s="516" t="s">
        <v>38</v>
      </c>
      <c r="K8" s="517" t="s">
        <v>57</v>
      </c>
      <c r="L8" s="931" t="s">
        <v>38</v>
      </c>
      <c r="M8" s="505" t="s">
        <v>105</v>
      </c>
    </row>
    <row r="9" spans="1:13" ht="15.75">
      <c r="A9" s="566"/>
      <c r="B9" s="518" t="s">
        <v>96</v>
      </c>
      <c r="C9" s="582"/>
      <c r="D9" s="583" t="s">
        <v>37</v>
      </c>
      <c r="E9" s="177">
        <v>574</v>
      </c>
      <c r="F9" s="519">
        <v>71177</v>
      </c>
      <c r="G9" s="176">
        <v>596</v>
      </c>
      <c r="H9" s="519">
        <v>70765</v>
      </c>
      <c r="I9" s="176">
        <v>596</v>
      </c>
      <c r="J9" s="519">
        <v>68665</v>
      </c>
      <c r="K9" s="919">
        <f aca="true" t="shared" si="0" ref="K9:L13">I9-G9</f>
        <v>0</v>
      </c>
      <c r="L9" s="945">
        <f t="shared" si="0"/>
        <v>-2100</v>
      </c>
      <c r="M9" s="505" t="s">
        <v>105</v>
      </c>
    </row>
    <row r="10" spans="1:13" ht="15.75">
      <c r="A10" s="566"/>
      <c r="B10" s="518" t="s">
        <v>76</v>
      </c>
      <c r="C10" s="582"/>
      <c r="D10" s="583" t="s">
        <v>37</v>
      </c>
      <c r="E10" s="177">
        <v>224</v>
      </c>
      <c r="F10" s="519">
        <v>13763</v>
      </c>
      <c r="G10" s="176">
        <v>255</v>
      </c>
      <c r="H10" s="519">
        <v>15289</v>
      </c>
      <c r="I10" s="176">
        <v>255</v>
      </c>
      <c r="J10" s="519">
        <v>14500</v>
      </c>
      <c r="K10" s="919">
        <f t="shared" si="0"/>
        <v>0</v>
      </c>
      <c r="L10" s="946">
        <f t="shared" si="0"/>
        <v>-789</v>
      </c>
      <c r="M10" s="505" t="s">
        <v>105</v>
      </c>
    </row>
    <row r="11" spans="1:14" ht="15.75">
      <c r="A11" s="566"/>
      <c r="B11" s="518" t="s">
        <v>64</v>
      </c>
      <c r="C11" s="582"/>
      <c r="D11" s="583" t="s">
        <v>37</v>
      </c>
      <c r="E11" s="914">
        <v>0</v>
      </c>
      <c r="F11" s="519">
        <v>2201</v>
      </c>
      <c r="G11" s="520">
        <v>0</v>
      </c>
      <c r="H11" s="519">
        <v>984</v>
      </c>
      <c r="I11" s="520">
        <v>0</v>
      </c>
      <c r="J11" s="519">
        <v>951</v>
      </c>
      <c r="K11" s="919">
        <f t="shared" si="0"/>
        <v>0</v>
      </c>
      <c r="L11" s="946">
        <f t="shared" si="0"/>
        <v>-33</v>
      </c>
      <c r="M11" s="505" t="s">
        <v>105</v>
      </c>
      <c r="N11" s="947"/>
    </row>
    <row r="12" spans="1:13" ht="15.75">
      <c r="A12" s="566"/>
      <c r="B12" s="521" t="s">
        <v>65</v>
      </c>
      <c r="C12" s="582"/>
      <c r="D12" s="583" t="s">
        <v>37</v>
      </c>
      <c r="E12" s="915">
        <v>0</v>
      </c>
      <c r="F12" s="522">
        <v>480</v>
      </c>
      <c r="G12" s="523">
        <v>0</v>
      </c>
      <c r="H12" s="522">
        <v>480</v>
      </c>
      <c r="I12" s="523">
        <v>0</v>
      </c>
      <c r="J12" s="522">
        <v>480</v>
      </c>
      <c r="K12" s="920">
        <f t="shared" si="0"/>
        <v>0</v>
      </c>
      <c r="L12" s="946">
        <f t="shared" si="0"/>
        <v>0</v>
      </c>
      <c r="M12" s="505" t="s">
        <v>105</v>
      </c>
    </row>
    <row r="13" spans="1:13" ht="15.75">
      <c r="A13" s="567"/>
      <c r="B13" s="524" t="s">
        <v>66</v>
      </c>
      <c r="C13" s="584"/>
      <c r="D13" s="585" t="s">
        <v>37</v>
      </c>
      <c r="E13" s="916">
        <v>0</v>
      </c>
      <c r="F13" s="525">
        <v>777</v>
      </c>
      <c r="G13" s="526">
        <v>0</v>
      </c>
      <c r="H13" s="525">
        <v>326</v>
      </c>
      <c r="I13" s="526">
        <v>0</v>
      </c>
      <c r="J13" s="525">
        <v>326</v>
      </c>
      <c r="K13" s="921">
        <f t="shared" si="0"/>
        <v>0</v>
      </c>
      <c r="L13" s="932">
        <f t="shared" si="0"/>
        <v>0</v>
      </c>
      <c r="M13" s="505" t="s">
        <v>105</v>
      </c>
    </row>
    <row r="14" spans="1:13" s="529" customFormat="1" ht="16.5" thickBot="1">
      <c r="A14" s="568"/>
      <c r="B14" s="586"/>
      <c r="C14" s="527" t="s">
        <v>4</v>
      </c>
      <c r="D14" s="587" t="s">
        <v>37</v>
      </c>
      <c r="E14" s="917">
        <f>SUM(E9:E11)</f>
        <v>798</v>
      </c>
      <c r="F14" s="528">
        <f>SUM(F9:F13)-F12</f>
        <v>87918</v>
      </c>
      <c r="G14" s="527">
        <f>SUM(G9:G11)</f>
        <v>851</v>
      </c>
      <c r="H14" s="528">
        <f>SUM(H9:H11)+H13</f>
        <v>87364</v>
      </c>
      <c r="I14" s="527">
        <f>SUM(I9:I11)</f>
        <v>851</v>
      </c>
      <c r="J14" s="528">
        <f>SUM(J9:J11)+J13</f>
        <v>84442</v>
      </c>
      <c r="K14" s="922">
        <f>SUM(K9:K11)</f>
        <v>0</v>
      </c>
      <c r="L14" s="933">
        <f>SUM(L9:L13)</f>
        <v>-2922</v>
      </c>
      <c r="M14" s="505" t="s">
        <v>105</v>
      </c>
    </row>
    <row r="15" spans="1:13" ht="16.5" thickTop="1">
      <c r="A15" s="566"/>
      <c r="B15" s="530" t="s">
        <v>81</v>
      </c>
      <c r="C15" s="588"/>
      <c r="D15" s="589"/>
      <c r="E15" s="596"/>
      <c r="F15" s="597"/>
      <c r="G15" s="588"/>
      <c r="H15" s="597"/>
      <c r="I15" s="588"/>
      <c r="J15" s="597"/>
      <c r="K15" s="588"/>
      <c r="L15" s="597"/>
      <c r="M15" s="505" t="s">
        <v>105</v>
      </c>
    </row>
    <row r="16" spans="1:13" ht="15.75">
      <c r="A16" s="566"/>
      <c r="B16" s="518" t="s">
        <v>67</v>
      </c>
      <c r="C16" s="588"/>
      <c r="D16" s="589"/>
      <c r="E16" s="598"/>
      <c r="F16" s="519">
        <v>21714</v>
      </c>
      <c r="G16" s="588"/>
      <c r="H16" s="519">
        <v>21948</v>
      </c>
      <c r="I16" s="588"/>
      <c r="J16" s="519">
        <v>21100</v>
      </c>
      <c r="K16" s="582"/>
      <c r="L16" s="934">
        <f>J16-H16</f>
        <v>-848</v>
      </c>
      <c r="M16" s="505" t="s">
        <v>105</v>
      </c>
    </row>
    <row r="17" spans="1:14" ht="15.75">
      <c r="A17" s="566"/>
      <c r="B17" s="518" t="s">
        <v>97</v>
      </c>
      <c r="C17" s="588"/>
      <c r="D17" s="589"/>
      <c r="E17" s="598"/>
      <c r="F17" s="519">
        <v>24</v>
      </c>
      <c r="G17" s="588"/>
      <c r="H17" s="519">
        <v>24</v>
      </c>
      <c r="I17" s="885"/>
      <c r="J17" s="944">
        <v>24</v>
      </c>
      <c r="K17" s="941"/>
      <c r="L17" s="934">
        <f aca="true" t="shared" si="1" ref="L17:L31">J17-H17</f>
        <v>0</v>
      </c>
      <c r="M17" s="505" t="s">
        <v>105</v>
      </c>
      <c r="N17" s="948"/>
    </row>
    <row r="18" spans="1:14" ht="15.75">
      <c r="A18" s="566"/>
      <c r="B18" s="518" t="s">
        <v>68</v>
      </c>
      <c r="C18" s="588"/>
      <c r="D18" s="589"/>
      <c r="E18" s="598"/>
      <c r="F18" s="519">
        <v>1873</v>
      </c>
      <c r="G18" s="588"/>
      <c r="H18" s="519">
        <v>1845</v>
      </c>
      <c r="I18" s="588"/>
      <c r="J18" s="519">
        <v>1600</v>
      </c>
      <c r="K18" s="582"/>
      <c r="L18" s="934">
        <f t="shared" si="1"/>
        <v>-245</v>
      </c>
      <c r="M18" s="505" t="s">
        <v>105</v>
      </c>
      <c r="N18" s="947"/>
    </row>
    <row r="19" spans="1:14" ht="15.75">
      <c r="A19" s="566"/>
      <c r="B19" s="518" t="s">
        <v>69</v>
      </c>
      <c r="C19" s="588"/>
      <c r="D19" s="589"/>
      <c r="E19" s="598"/>
      <c r="F19" s="519">
        <v>458</v>
      </c>
      <c r="G19" s="588"/>
      <c r="H19" s="519">
        <v>466</v>
      </c>
      <c r="I19" s="588"/>
      <c r="J19" s="519">
        <v>400</v>
      </c>
      <c r="K19" s="582"/>
      <c r="L19" s="934">
        <f t="shared" si="1"/>
        <v>-66</v>
      </c>
      <c r="M19" s="505" t="s">
        <v>105</v>
      </c>
      <c r="N19" s="947"/>
    </row>
    <row r="20" spans="1:14" ht="15.75">
      <c r="A20" s="566"/>
      <c r="B20" s="518" t="s">
        <v>98</v>
      </c>
      <c r="C20" s="588"/>
      <c r="D20" s="589"/>
      <c r="E20" s="598"/>
      <c r="F20" s="531">
        <v>22243</v>
      </c>
      <c r="G20" s="588"/>
      <c r="H20" s="531">
        <v>22800</v>
      </c>
      <c r="I20" s="588"/>
      <c r="J20" s="519">
        <f>F20+1206</f>
        <v>23449</v>
      </c>
      <c r="K20" s="582"/>
      <c r="L20" s="934">
        <f t="shared" si="1"/>
        <v>649</v>
      </c>
      <c r="M20" s="505" t="s">
        <v>105</v>
      </c>
      <c r="N20" s="947"/>
    </row>
    <row r="21" spans="1:15" ht="15.75">
      <c r="A21" s="566"/>
      <c r="B21" s="518" t="s">
        <v>20</v>
      </c>
      <c r="C21" s="588"/>
      <c r="D21" s="589"/>
      <c r="E21" s="598"/>
      <c r="F21" s="531">
        <v>180</v>
      </c>
      <c r="G21" s="588"/>
      <c r="H21" s="531">
        <v>158</v>
      </c>
      <c r="I21" s="588"/>
      <c r="J21" s="519">
        <f>SUM(H21)</f>
        <v>158</v>
      </c>
      <c r="K21" s="582"/>
      <c r="L21" s="934">
        <f t="shared" si="1"/>
        <v>0</v>
      </c>
      <c r="M21" s="505" t="s">
        <v>105</v>
      </c>
      <c r="N21" s="947"/>
      <c r="O21" s="949"/>
    </row>
    <row r="22" spans="1:13" ht="15.75">
      <c r="A22" s="566"/>
      <c r="B22" s="518" t="s">
        <v>99</v>
      </c>
      <c r="C22" s="588"/>
      <c r="D22" s="589"/>
      <c r="E22" s="598"/>
      <c r="F22" s="531">
        <v>1641</v>
      </c>
      <c r="G22" s="588"/>
      <c r="H22" s="531">
        <v>1649</v>
      </c>
      <c r="I22" s="588"/>
      <c r="J22" s="519">
        <v>1550</v>
      </c>
      <c r="K22" s="582"/>
      <c r="L22" s="934">
        <f t="shared" si="1"/>
        <v>-99</v>
      </c>
      <c r="M22" s="505" t="s">
        <v>105</v>
      </c>
    </row>
    <row r="23" spans="1:13" ht="15.75">
      <c r="A23" s="566"/>
      <c r="B23" s="518" t="s">
        <v>70</v>
      </c>
      <c r="C23" s="588"/>
      <c r="D23" s="589"/>
      <c r="E23" s="598"/>
      <c r="F23" s="531">
        <v>389</v>
      </c>
      <c r="G23" s="588"/>
      <c r="H23" s="531">
        <v>390</v>
      </c>
      <c r="I23" s="588"/>
      <c r="J23" s="519">
        <v>375</v>
      </c>
      <c r="K23" s="582"/>
      <c r="L23" s="934">
        <f t="shared" si="1"/>
        <v>-15</v>
      </c>
      <c r="M23" s="505" t="s">
        <v>105</v>
      </c>
    </row>
    <row r="24" spans="1:13" ht="15.75">
      <c r="A24" s="566"/>
      <c r="B24" s="518" t="s">
        <v>71</v>
      </c>
      <c r="C24" s="588"/>
      <c r="D24" s="589"/>
      <c r="E24" s="598"/>
      <c r="F24" s="531">
        <v>727</v>
      </c>
      <c r="G24" s="588"/>
      <c r="H24" s="531">
        <v>730</v>
      </c>
      <c r="I24" s="588"/>
      <c r="J24" s="519">
        <v>720</v>
      </c>
      <c r="K24" s="582"/>
      <c r="L24" s="934">
        <f t="shared" si="1"/>
        <v>-10</v>
      </c>
      <c r="M24" s="505" t="s">
        <v>105</v>
      </c>
    </row>
    <row r="25" spans="1:13" ht="15.75">
      <c r="A25" s="566"/>
      <c r="B25" s="518" t="s">
        <v>72</v>
      </c>
      <c r="C25" s="588"/>
      <c r="D25" s="589"/>
      <c r="E25" s="598"/>
      <c r="F25" s="531">
        <v>28173</v>
      </c>
      <c r="G25" s="588"/>
      <c r="H25" s="531">
        <v>28255</v>
      </c>
      <c r="I25" s="588"/>
      <c r="J25" s="519">
        <v>27935</v>
      </c>
      <c r="K25" s="582"/>
      <c r="L25" s="934">
        <f t="shared" si="1"/>
        <v>-320</v>
      </c>
      <c r="M25" s="505" t="s">
        <v>105</v>
      </c>
    </row>
    <row r="26" spans="1:13" ht="15.75">
      <c r="A26" s="566"/>
      <c r="B26" s="518" t="s">
        <v>214</v>
      </c>
      <c r="C26" s="588"/>
      <c r="D26" s="589"/>
      <c r="E26" s="598"/>
      <c r="F26" s="531">
        <v>1895</v>
      </c>
      <c r="G26" s="588"/>
      <c r="H26" s="531">
        <v>1940</v>
      </c>
      <c r="I26" s="588"/>
      <c r="J26" s="519">
        <v>1965</v>
      </c>
      <c r="K26" s="582"/>
      <c r="L26" s="934">
        <f t="shared" si="1"/>
        <v>25</v>
      </c>
      <c r="M26" s="505" t="s">
        <v>105</v>
      </c>
    </row>
    <row r="27" spans="1:13" ht="15.75">
      <c r="A27" s="566"/>
      <c r="B27" s="518" t="s">
        <v>101</v>
      </c>
      <c r="C27" s="588"/>
      <c r="D27" s="589"/>
      <c r="E27" s="598"/>
      <c r="F27" s="531">
        <v>78</v>
      </c>
      <c r="G27" s="588"/>
      <c r="H27" s="531">
        <v>78</v>
      </c>
      <c r="I27" s="588"/>
      <c r="J27" s="519">
        <f>H27</f>
        <v>78</v>
      </c>
      <c r="K27" s="582"/>
      <c r="L27" s="934">
        <f t="shared" si="1"/>
        <v>0</v>
      </c>
      <c r="M27" s="505" t="s">
        <v>105</v>
      </c>
    </row>
    <row r="28" spans="1:13" ht="15.75">
      <c r="A28" s="566"/>
      <c r="B28" s="518" t="s">
        <v>102</v>
      </c>
      <c r="C28" s="588"/>
      <c r="D28" s="589"/>
      <c r="E28" s="598"/>
      <c r="F28" s="531">
        <v>214</v>
      </c>
      <c r="G28" s="588"/>
      <c r="H28" s="531">
        <v>215</v>
      </c>
      <c r="I28" s="588"/>
      <c r="J28" s="519">
        <v>200</v>
      </c>
      <c r="K28" s="582"/>
      <c r="L28" s="934">
        <f t="shared" si="1"/>
        <v>-15</v>
      </c>
      <c r="M28" s="505" t="s">
        <v>105</v>
      </c>
    </row>
    <row r="29" spans="1:13" ht="15.75">
      <c r="A29" s="566"/>
      <c r="B29" s="518" t="s">
        <v>103</v>
      </c>
      <c r="C29" s="588"/>
      <c r="D29" s="589"/>
      <c r="E29" s="598"/>
      <c r="F29" s="531">
        <v>451</v>
      </c>
      <c r="G29" s="588"/>
      <c r="H29" s="531">
        <v>450</v>
      </c>
      <c r="I29" s="588"/>
      <c r="J29" s="519">
        <v>425</v>
      </c>
      <c r="K29" s="582"/>
      <c r="L29" s="934">
        <f t="shared" si="1"/>
        <v>-25</v>
      </c>
      <c r="M29" s="505" t="s">
        <v>105</v>
      </c>
    </row>
    <row r="30" spans="1:13" ht="15.75">
      <c r="A30" s="566"/>
      <c r="B30" s="518" t="s">
        <v>73</v>
      </c>
      <c r="C30" s="588"/>
      <c r="D30" s="589"/>
      <c r="E30" s="598"/>
      <c r="F30" s="531">
        <v>1139</v>
      </c>
      <c r="G30" s="588"/>
      <c r="H30" s="531">
        <v>1150</v>
      </c>
      <c r="I30" s="588"/>
      <c r="J30" s="519">
        <v>900</v>
      </c>
      <c r="K30" s="582"/>
      <c r="L30" s="934">
        <f t="shared" si="1"/>
        <v>-250</v>
      </c>
      <c r="M30" s="505" t="s">
        <v>105</v>
      </c>
    </row>
    <row r="31" spans="1:13" ht="15.75">
      <c r="A31" s="569"/>
      <c r="B31" s="532" t="s">
        <v>74</v>
      </c>
      <c r="C31" s="590"/>
      <c r="D31" s="591"/>
      <c r="E31" s="599"/>
      <c r="F31" s="533">
        <v>1252</v>
      </c>
      <c r="G31" s="590"/>
      <c r="H31" s="533">
        <v>1250</v>
      </c>
      <c r="I31" s="590"/>
      <c r="J31" s="942">
        <v>900</v>
      </c>
      <c r="K31" s="325"/>
      <c r="L31" s="934">
        <f t="shared" si="1"/>
        <v>-350</v>
      </c>
      <c r="M31" s="505" t="s">
        <v>105</v>
      </c>
    </row>
    <row r="32" spans="1:13" ht="16.5" thickBot="1">
      <c r="A32" s="570"/>
      <c r="B32" s="534" t="s">
        <v>109</v>
      </c>
      <c r="C32" s="592"/>
      <c r="D32" s="593"/>
      <c r="E32" s="600"/>
      <c r="F32" s="535">
        <v>283</v>
      </c>
      <c r="G32" s="592"/>
      <c r="H32" s="535">
        <v>0</v>
      </c>
      <c r="I32" s="592"/>
      <c r="J32" s="943">
        <v>0</v>
      </c>
      <c r="K32" s="923"/>
      <c r="L32" s="934">
        <f>J32-H32</f>
        <v>0</v>
      </c>
      <c r="M32" s="505" t="s">
        <v>105</v>
      </c>
    </row>
    <row r="33" spans="1:13" s="538" customFormat="1" ht="15.75">
      <c r="A33" s="571"/>
      <c r="B33" s="536" t="s">
        <v>75</v>
      </c>
      <c r="C33" s="594"/>
      <c r="D33" s="595"/>
      <c r="E33" s="601"/>
      <c r="F33" s="537">
        <f>SUM(F14:F32)</f>
        <v>170652</v>
      </c>
      <c r="G33" s="602"/>
      <c r="H33" s="537">
        <f>SUM(H14:H32)</f>
        <v>170712</v>
      </c>
      <c r="I33" s="602"/>
      <c r="J33" s="537">
        <f>SUM(J14:J32)</f>
        <v>166221</v>
      </c>
      <c r="K33" s="924"/>
      <c r="L33" s="935">
        <f>SUM(L14:L32)</f>
        <v>-4491</v>
      </c>
      <c r="M33" s="505" t="s">
        <v>105</v>
      </c>
    </row>
    <row r="34" spans="1:12" ht="18" customHeight="1">
      <c r="A34" s="539"/>
      <c r="B34" s="1098" t="s">
        <v>239</v>
      </c>
      <c r="C34" s="1098"/>
      <c r="D34" s="1098"/>
      <c r="E34" s="1098"/>
      <c r="F34" s="1098"/>
      <c r="G34" s="1098"/>
      <c r="H34" s="1098"/>
      <c r="I34" s="1098"/>
      <c r="J34" s="1098"/>
      <c r="K34" s="1098"/>
      <c r="L34" s="1098"/>
    </row>
    <row r="35" spans="1:12" ht="15.75">
      <c r="A35" s="178"/>
      <c r="B35" s="541"/>
      <c r="C35" s="178"/>
      <c r="D35" s="178" t="s">
        <v>37</v>
      </c>
      <c r="E35" s="178"/>
      <c r="F35" s="542" t="s">
        <v>106</v>
      </c>
      <c r="G35" s="178"/>
      <c r="H35" s="543"/>
      <c r="I35" s="178"/>
      <c r="J35" s="543"/>
      <c r="K35" s="925"/>
      <c r="L35" s="936"/>
    </row>
    <row r="36" spans="11:12" ht="15.75">
      <c r="K36" s="926"/>
      <c r="L36" s="937"/>
    </row>
    <row r="37" spans="11:12" ht="15.75">
      <c r="K37" s="926"/>
      <c r="L37" s="937"/>
    </row>
    <row r="38" spans="11:12" ht="15.75">
      <c r="K38" s="926"/>
      <c r="L38" s="937"/>
    </row>
    <row r="39" spans="11:12" ht="15.75">
      <c r="K39" s="926"/>
      <c r="L39" s="937"/>
    </row>
    <row r="40" spans="11:12" ht="15.75">
      <c r="K40" s="926"/>
      <c r="L40" s="937"/>
    </row>
    <row r="41" spans="11:12" ht="15.75">
      <c r="K41" s="926"/>
      <c r="L41" s="937"/>
    </row>
    <row r="42" spans="11:12" ht="15.75">
      <c r="K42" s="926"/>
      <c r="L42" s="937"/>
    </row>
    <row r="43" spans="11:12" ht="15.75">
      <c r="K43" s="926"/>
      <c r="L43" s="937"/>
    </row>
    <row r="44" spans="11:12" ht="15.75">
      <c r="K44" s="926"/>
      <c r="L44" s="937"/>
    </row>
    <row r="45" spans="11:12" ht="15.75">
      <c r="K45" s="926"/>
      <c r="L45" s="937"/>
    </row>
    <row r="46" spans="11:12" ht="15.75">
      <c r="K46" s="926"/>
      <c r="L46" s="937"/>
    </row>
    <row r="47" spans="11:12" ht="15.75">
      <c r="K47" s="926"/>
      <c r="L47" s="937"/>
    </row>
    <row r="48" spans="11:12" ht="15.75">
      <c r="K48" s="926"/>
      <c r="L48" s="937"/>
    </row>
    <row r="49" spans="11:12" ht="15.75">
      <c r="K49" s="927"/>
      <c r="L49" s="937"/>
    </row>
    <row r="50" spans="11:12" ht="15.75">
      <c r="K50" s="178"/>
      <c r="L50" s="938"/>
    </row>
    <row r="51" spans="11:12" ht="15.75">
      <c r="K51" s="928"/>
      <c r="L51" s="939"/>
    </row>
    <row r="52" spans="11:12" ht="15.75">
      <c r="K52" s="928"/>
      <c r="L52" s="939"/>
    </row>
    <row r="53" spans="11:12" ht="15.75">
      <c r="K53" s="928"/>
      <c r="L53" s="939"/>
    </row>
    <row r="54" spans="11:12" ht="15.75">
      <c r="K54" s="928"/>
      <c r="L54" s="939"/>
    </row>
  </sheetData>
  <sheetProtection/>
  <mergeCells count="1">
    <mergeCell ref="B34:L34"/>
  </mergeCells>
  <printOptions horizontalCentered="1"/>
  <pageMargins left="0.5" right="0.5" top="0.5" bottom="0.5" header="0.25" footer="0.25"/>
  <pageSetup horizontalDpi="600" verticalDpi="600" orientation="landscape" scale="75" r:id="rId1"/>
  <headerFooter alignWithMargins="0">
    <oddFooter>&amp;C&amp;"Times New Roman,Regular"&amp;14Exhibit L - Summary of Requirements by Object Class</oddFooter>
  </headerFooter>
  <ignoredErrors>
    <ignoredError sqref="E14 G14" formulaRange="1"/>
    <ignoredError sqref="H14 F14 J14" formula="1"/>
    <ignoredError sqref="I14" formula="1" formulaRange="1"/>
  </ignoredErrors>
</worksheet>
</file>

<file path=xl/worksheets/sheet17.xml><?xml version="1.0" encoding="utf-8"?>
<worksheet xmlns="http://schemas.openxmlformats.org/spreadsheetml/2006/main" xmlns:r="http://schemas.openxmlformats.org/officeDocument/2006/relationships">
  <sheetPr>
    <pageSetUpPr fitToPage="1"/>
  </sheetPr>
  <dimension ref="A1:G197"/>
  <sheetViews>
    <sheetView zoomScaleSheetLayoutView="100" zoomScalePageLayoutView="0" workbookViewId="0" topLeftCell="A1">
      <selection activeCell="I34" sqref="I34"/>
    </sheetView>
  </sheetViews>
  <sheetFormatPr defaultColWidth="8.88671875" defaultRowHeight="15"/>
  <cols>
    <col min="1" max="1" width="29.88671875" style="889" bestFit="1" customWidth="1"/>
    <col min="2" max="4" width="6.77734375" style="889" customWidth="1"/>
    <col min="5" max="16384" width="8.88671875" style="889" customWidth="1"/>
  </cols>
  <sheetData>
    <row r="1" spans="1:7" ht="15.75">
      <c r="A1" s="886" t="s">
        <v>215</v>
      </c>
      <c r="B1" s="887"/>
      <c r="C1" s="1102"/>
      <c r="D1" s="1102"/>
      <c r="E1" s="1102"/>
      <c r="F1" s="1102"/>
      <c r="G1" s="888" t="s">
        <v>105</v>
      </c>
    </row>
    <row r="2" spans="1:7" ht="20.25">
      <c r="A2" s="1103"/>
      <c r="B2" s="1103"/>
      <c r="C2" s="1103"/>
      <c r="D2" s="1103"/>
      <c r="E2" s="1103"/>
      <c r="F2" s="1103"/>
      <c r="G2" s="888" t="s">
        <v>105</v>
      </c>
    </row>
    <row r="3" spans="1:7" ht="12.75">
      <c r="A3" s="1102"/>
      <c r="B3" s="1102"/>
      <c r="C3" s="1102"/>
      <c r="D3" s="1102"/>
      <c r="E3" s="1102"/>
      <c r="F3" s="1102"/>
      <c r="G3" s="888" t="s">
        <v>105</v>
      </c>
    </row>
    <row r="4" spans="1:7" ht="15.75">
      <c r="A4" s="890" t="s">
        <v>216</v>
      </c>
      <c r="B4" s="891"/>
      <c r="C4" s="891"/>
      <c r="D4" s="891"/>
      <c r="E4" s="891"/>
      <c r="F4" s="891"/>
      <c r="G4" s="888" t="s">
        <v>105</v>
      </c>
    </row>
    <row r="5" spans="1:7" ht="15.75">
      <c r="A5" s="1104" t="s">
        <v>29</v>
      </c>
      <c r="B5" s="1105"/>
      <c r="C5" s="1105"/>
      <c r="D5" s="1105"/>
      <c r="E5" s="1105"/>
      <c r="F5" s="1105"/>
      <c r="G5" s="888" t="s">
        <v>105</v>
      </c>
    </row>
    <row r="6" spans="1:7" ht="12.75">
      <c r="A6" s="891" t="s">
        <v>17</v>
      </c>
      <c r="B6" s="891"/>
      <c r="C6" s="891"/>
      <c r="D6" s="891"/>
      <c r="E6" s="891"/>
      <c r="F6" s="891"/>
      <c r="G6" s="888" t="s">
        <v>105</v>
      </c>
    </row>
    <row r="7" spans="1:7" ht="12.75">
      <c r="A7" s="1102"/>
      <c r="B7" s="1102"/>
      <c r="C7" s="1102"/>
      <c r="D7" s="1102"/>
      <c r="E7" s="1102"/>
      <c r="F7" s="1102"/>
      <c r="G7" s="888" t="s">
        <v>105</v>
      </c>
    </row>
    <row r="8" spans="1:7" ht="12.75">
      <c r="A8" s="1106"/>
      <c r="B8" s="1106"/>
      <c r="C8" s="1106"/>
      <c r="D8" s="1106"/>
      <c r="E8" s="1106"/>
      <c r="F8" s="1106"/>
      <c r="G8" s="888" t="s">
        <v>105</v>
      </c>
    </row>
    <row r="9" spans="1:7" ht="14.25">
      <c r="A9" s="892" t="s">
        <v>50</v>
      </c>
      <c r="B9" s="1099" t="s">
        <v>29</v>
      </c>
      <c r="C9" s="1100"/>
      <c r="D9" s="1100"/>
      <c r="E9" s="1101"/>
      <c r="F9" s="893" t="s">
        <v>58</v>
      </c>
      <c r="G9" s="888" t="s">
        <v>105</v>
      </c>
    </row>
    <row r="10" spans="1:7" ht="14.25">
      <c r="A10" s="894"/>
      <c r="B10" s="895" t="s">
        <v>36</v>
      </c>
      <c r="C10" s="895" t="s">
        <v>115</v>
      </c>
      <c r="D10" s="895" t="s">
        <v>57</v>
      </c>
      <c r="E10" s="896" t="s">
        <v>38</v>
      </c>
      <c r="F10" s="896" t="s">
        <v>42</v>
      </c>
      <c r="G10" s="888" t="s">
        <v>105</v>
      </c>
    </row>
    <row r="11" spans="1:7" ht="15">
      <c r="A11" s="897"/>
      <c r="B11" s="898"/>
      <c r="C11" s="898"/>
      <c r="D11" s="898"/>
      <c r="E11" s="899"/>
      <c r="F11" s="899"/>
      <c r="G11" s="888" t="s">
        <v>105</v>
      </c>
    </row>
    <row r="12" spans="1:7" ht="15">
      <c r="A12" s="900" t="s">
        <v>217</v>
      </c>
      <c r="B12" s="901">
        <v>0</v>
      </c>
      <c r="C12" s="902">
        <v>0</v>
      </c>
      <c r="D12" s="902">
        <v>0</v>
      </c>
      <c r="E12" s="903">
        <v>-183</v>
      </c>
      <c r="F12" s="903">
        <f aca="true" t="shared" si="0" ref="F12:F19">+E12</f>
        <v>-183</v>
      </c>
      <c r="G12" s="888" t="s">
        <v>105</v>
      </c>
    </row>
    <row r="13" spans="1:7" ht="15">
      <c r="A13" s="900" t="s">
        <v>218</v>
      </c>
      <c r="B13" s="904">
        <v>0</v>
      </c>
      <c r="C13" s="902">
        <v>0</v>
      </c>
      <c r="D13" s="902">
        <v>0</v>
      </c>
      <c r="E13" s="903">
        <v>2139</v>
      </c>
      <c r="F13" s="903">
        <f t="shared" si="0"/>
        <v>2139</v>
      </c>
      <c r="G13" s="888" t="s">
        <v>105</v>
      </c>
    </row>
    <row r="14" spans="1:7" ht="15">
      <c r="A14" s="900" t="s">
        <v>219</v>
      </c>
      <c r="B14" s="904">
        <v>0</v>
      </c>
      <c r="C14" s="902">
        <v>0</v>
      </c>
      <c r="D14" s="902">
        <v>0</v>
      </c>
      <c r="E14" s="903">
        <v>287</v>
      </c>
      <c r="F14" s="903">
        <f t="shared" si="0"/>
        <v>287</v>
      </c>
      <c r="G14" s="888" t="s">
        <v>105</v>
      </c>
    </row>
    <row r="15" spans="1:7" ht="15">
      <c r="A15" s="900" t="s">
        <v>220</v>
      </c>
      <c r="B15" s="904">
        <v>0</v>
      </c>
      <c r="C15" s="902">
        <v>0</v>
      </c>
      <c r="D15" s="902">
        <v>0</v>
      </c>
      <c r="E15" s="903">
        <v>125</v>
      </c>
      <c r="F15" s="903">
        <f t="shared" si="0"/>
        <v>125</v>
      </c>
      <c r="G15" s="888" t="s">
        <v>105</v>
      </c>
    </row>
    <row r="16" spans="1:7" ht="15">
      <c r="A16" s="900" t="s">
        <v>221</v>
      </c>
      <c r="B16" s="904">
        <v>0</v>
      </c>
      <c r="C16" s="902">
        <v>0</v>
      </c>
      <c r="D16" s="902">
        <v>0</v>
      </c>
      <c r="E16" s="903">
        <v>102</v>
      </c>
      <c r="F16" s="903">
        <f t="shared" si="0"/>
        <v>102</v>
      </c>
      <c r="G16" s="888" t="s">
        <v>105</v>
      </c>
    </row>
    <row r="17" spans="1:7" ht="15">
      <c r="A17" s="900" t="s">
        <v>222</v>
      </c>
      <c r="B17" s="904">
        <v>0</v>
      </c>
      <c r="C17" s="902">
        <v>0</v>
      </c>
      <c r="D17" s="902">
        <v>0</v>
      </c>
      <c r="E17" s="903">
        <v>-384</v>
      </c>
      <c r="F17" s="903">
        <f t="shared" si="0"/>
        <v>-384</v>
      </c>
      <c r="G17" s="888" t="s">
        <v>105</v>
      </c>
    </row>
    <row r="18" spans="1:7" ht="15">
      <c r="A18" s="905" t="s">
        <v>223</v>
      </c>
      <c r="B18" s="904">
        <v>0</v>
      </c>
      <c r="C18" s="906">
        <v>0</v>
      </c>
      <c r="D18" s="906">
        <v>0</v>
      </c>
      <c r="E18" s="907">
        <v>1206</v>
      </c>
      <c r="F18" s="903">
        <f t="shared" si="0"/>
        <v>1206</v>
      </c>
      <c r="G18" s="888" t="s">
        <v>105</v>
      </c>
    </row>
    <row r="19" spans="1:7" ht="15">
      <c r="A19" s="905" t="s">
        <v>224</v>
      </c>
      <c r="B19" s="904">
        <v>0</v>
      </c>
      <c r="C19" s="906">
        <v>0</v>
      </c>
      <c r="D19" s="906">
        <v>0</v>
      </c>
      <c r="E19" s="907">
        <v>70</v>
      </c>
      <c r="F19" s="903">
        <f t="shared" si="0"/>
        <v>70</v>
      </c>
      <c r="G19" s="888" t="s">
        <v>105</v>
      </c>
    </row>
    <row r="20" spans="1:7" ht="14.25">
      <c r="A20" s="908" t="s">
        <v>225</v>
      </c>
      <c r="B20" s="909">
        <f>SUM(B12:B19)</f>
        <v>0</v>
      </c>
      <c r="C20" s="910">
        <f>SUM(C12:C19)</f>
        <v>0</v>
      </c>
      <c r="D20" s="910">
        <f>SUM(D12:D19)</f>
        <v>0</v>
      </c>
      <c r="E20" s="911">
        <f>SUM(E12:E19)</f>
        <v>3362</v>
      </c>
      <c r="F20" s="912">
        <f>SUM(F12:F19)</f>
        <v>3362</v>
      </c>
      <c r="G20" s="888" t="s">
        <v>105</v>
      </c>
    </row>
    <row r="21" spans="1:7" ht="12.75">
      <c r="A21" s="913"/>
      <c r="B21" s="913"/>
      <c r="C21" s="913"/>
      <c r="D21" s="913"/>
      <c r="E21" s="913"/>
      <c r="F21" s="913"/>
      <c r="G21" s="888" t="s">
        <v>106</v>
      </c>
    </row>
    <row r="197" ht="12.75">
      <c r="A197" s="889" t="s">
        <v>226</v>
      </c>
    </row>
  </sheetData>
  <sheetProtection/>
  <mergeCells count="7">
    <mergeCell ref="B9:E9"/>
    <mergeCell ref="C1:F1"/>
    <mergeCell ref="A2:F2"/>
    <mergeCell ref="A3:F3"/>
    <mergeCell ref="A5:F5"/>
    <mergeCell ref="A7:F7"/>
    <mergeCell ref="A8:F8"/>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FFC000"/>
  </sheetPr>
  <dimension ref="A1:AJ57"/>
  <sheetViews>
    <sheetView showGridLines="0" showOutlineSymbols="0" zoomScale="75" zoomScaleNormal="75" zoomScaleSheetLayoutView="75" zoomScalePageLayoutView="0" workbookViewId="0" topLeftCell="A13">
      <selection activeCell="I30" sqref="I30"/>
    </sheetView>
  </sheetViews>
  <sheetFormatPr defaultColWidth="9.6640625" defaultRowHeight="15"/>
  <cols>
    <col min="1" max="1" width="6.6640625" style="4" customWidth="1"/>
    <col min="2" max="2" width="22.10546875" style="4" customWidth="1"/>
    <col min="3" max="3" width="3.6640625" style="4" customWidth="1"/>
    <col min="4" max="4" width="3.77734375" style="4" customWidth="1"/>
    <col min="5" max="5" width="8.88671875" style="7" customWidth="1"/>
    <col min="6" max="6" width="6.21484375" style="7" customWidth="1"/>
    <col min="7" max="7" width="10.21484375" style="7" customWidth="1"/>
    <col min="8" max="8" width="0.9921875" style="7" customWidth="1"/>
    <col min="9" max="9" width="7.88671875" style="7" customWidth="1"/>
    <col min="10" max="10" width="6.21484375" style="7" customWidth="1"/>
    <col min="11" max="11" width="8.21484375" style="7" customWidth="1"/>
    <col min="12" max="12" width="1.66796875" style="7" customWidth="1"/>
    <col min="13" max="13" width="4.4453125" style="7" customWidth="1"/>
    <col min="14" max="14" width="7.3359375" style="7" customWidth="1"/>
    <col min="15" max="15" width="6.6640625" style="7" customWidth="1"/>
    <col min="16" max="16" width="1.66796875" style="7" customWidth="1"/>
    <col min="17" max="17" width="5.6640625" style="7" customWidth="1"/>
    <col min="18" max="18" width="6.10546875" style="7" customWidth="1"/>
    <col min="19" max="19" width="8.21484375" style="7" customWidth="1"/>
    <col min="20" max="20" width="1.66796875" style="7" customWidth="1"/>
    <col min="21" max="21" width="4.77734375" style="7" customWidth="1"/>
    <col min="22" max="22" width="5.21484375" style="7" customWidth="1"/>
    <col min="23" max="23" width="6.10546875" style="7" customWidth="1"/>
    <col min="24" max="24" width="1.66796875" style="7" customWidth="1"/>
    <col min="25" max="25" width="4.21484375" style="7" customWidth="1"/>
    <col min="26" max="26" width="3.88671875" style="7" customWidth="1"/>
    <col min="27" max="27" width="6.21484375" style="7" customWidth="1"/>
    <col min="28" max="28" width="1.77734375" style="7" customWidth="1"/>
    <col min="29" max="29" width="6.21484375" style="7" customWidth="1"/>
    <col min="30" max="30" width="5.3359375" style="7" customWidth="1"/>
    <col min="31" max="31" width="7.99609375" style="7" customWidth="1"/>
    <col min="32" max="32" width="0.88671875" style="7" customWidth="1"/>
    <col min="33" max="33" width="4.3359375" style="7" hidden="1" customWidth="1"/>
    <col min="34" max="34" width="5.4453125" style="7" hidden="1" customWidth="1"/>
    <col min="35" max="35" width="5.99609375" style="7" hidden="1" customWidth="1"/>
    <col min="36" max="36" width="6.77734375" style="4" customWidth="1"/>
    <col min="37" max="37" width="5.6640625" style="4" customWidth="1"/>
    <col min="38" max="38" width="7.6640625" style="4" customWidth="1"/>
    <col min="39" max="16384" width="9.6640625" style="4" customWidth="1"/>
  </cols>
  <sheetData>
    <row r="1" spans="1:36" s="343" customFormat="1" ht="18.75">
      <c r="A1" s="104" t="s">
        <v>87</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7" t="s">
        <v>105</v>
      </c>
      <c r="AI1" s="755"/>
      <c r="AJ1" s="344" t="s">
        <v>105</v>
      </c>
    </row>
    <row r="2" spans="32:36" s="755" customFormat="1" ht="18.75">
      <c r="AF2" s="756"/>
      <c r="AG2" s="756"/>
      <c r="AH2" s="757" t="s">
        <v>105</v>
      </c>
      <c r="AJ2" s="758" t="s">
        <v>105</v>
      </c>
    </row>
    <row r="3" spans="32:36" s="755" customFormat="1" ht="18.75">
      <c r="AF3" s="756"/>
      <c r="AG3" s="756"/>
      <c r="AH3" s="757" t="s">
        <v>105</v>
      </c>
      <c r="AJ3" s="758" t="s">
        <v>105</v>
      </c>
    </row>
    <row r="4" spans="1:36" s="343" customFormat="1" ht="18.75">
      <c r="A4" s="345" t="s">
        <v>16</v>
      </c>
      <c r="B4" s="764"/>
      <c r="C4" s="764"/>
      <c r="D4" s="764"/>
      <c r="E4" s="764"/>
      <c r="F4" s="764"/>
      <c r="G4" s="764"/>
      <c r="H4" s="764"/>
      <c r="I4" s="764"/>
      <c r="J4" s="764"/>
      <c r="K4" s="764"/>
      <c r="L4" s="764"/>
      <c r="M4" s="764"/>
      <c r="N4" s="765"/>
      <c r="O4" s="764"/>
      <c r="P4" s="764"/>
      <c r="Q4" s="764"/>
      <c r="R4" s="764"/>
      <c r="S4" s="764"/>
      <c r="T4" s="764"/>
      <c r="U4" s="764"/>
      <c r="V4" s="764"/>
      <c r="W4" s="764"/>
      <c r="X4" s="764"/>
      <c r="Y4" s="764"/>
      <c r="Z4" s="764"/>
      <c r="AA4" s="764"/>
      <c r="AB4" s="764"/>
      <c r="AC4" s="764"/>
      <c r="AD4" s="764"/>
      <c r="AE4" s="764"/>
      <c r="AF4" s="755"/>
      <c r="AG4" s="756"/>
      <c r="AH4" s="761" t="s">
        <v>105</v>
      </c>
      <c r="AI4" s="764"/>
      <c r="AJ4" s="344" t="s">
        <v>105</v>
      </c>
    </row>
    <row r="5" spans="1:36" s="343" customFormat="1" ht="18.75">
      <c r="A5" s="346" t="s">
        <v>29</v>
      </c>
      <c r="B5" s="764"/>
      <c r="C5" s="764"/>
      <c r="D5" s="764"/>
      <c r="E5" s="764"/>
      <c r="F5" s="764"/>
      <c r="G5" s="764"/>
      <c r="H5" s="764"/>
      <c r="I5" s="764"/>
      <c r="J5" s="764"/>
      <c r="K5" s="764"/>
      <c r="L5" s="764"/>
      <c r="M5" s="764"/>
      <c r="N5" s="765"/>
      <c r="O5" s="764"/>
      <c r="P5" s="764"/>
      <c r="Q5" s="764"/>
      <c r="R5" s="764"/>
      <c r="S5" s="764"/>
      <c r="T5" s="764"/>
      <c r="U5" s="764"/>
      <c r="V5" s="764"/>
      <c r="W5" s="764"/>
      <c r="X5" s="764"/>
      <c r="Y5" s="764"/>
      <c r="Z5" s="764"/>
      <c r="AA5" s="764"/>
      <c r="AB5" s="764"/>
      <c r="AC5" s="764"/>
      <c r="AD5" s="764"/>
      <c r="AE5" s="764"/>
      <c r="AF5" s="756"/>
      <c r="AG5" s="756"/>
      <c r="AH5" s="761" t="s">
        <v>105</v>
      </c>
      <c r="AI5" s="764"/>
      <c r="AJ5" s="344" t="s">
        <v>105</v>
      </c>
    </row>
    <row r="6" spans="1:36" s="343" customFormat="1" ht="18.75">
      <c r="A6" s="977" t="s">
        <v>18</v>
      </c>
      <c r="B6" s="978"/>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764"/>
      <c r="AG6" s="764"/>
      <c r="AH6" s="761" t="s">
        <v>105</v>
      </c>
      <c r="AI6" s="764"/>
      <c r="AJ6" s="344" t="s">
        <v>105</v>
      </c>
    </row>
    <row r="7" spans="1:36" ht="15.75">
      <c r="A7" s="979" t="s">
        <v>17</v>
      </c>
      <c r="B7" s="980"/>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760"/>
      <c r="AG7" s="760"/>
      <c r="AH7" s="761" t="s">
        <v>105</v>
      </c>
      <c r="AI7" s="760"/>
      <c r="AJ7" s="362" t="s">
        <v>105</v>
      </c>
    </row>
    <row r="8" spans="1:36" s="763" customFormat="1" ht="23.25">
      <c r="A8" s="759"/>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1" t="s">
        <v>105</v>
      </c>
      <c r="AI8" s="760"/>
      <c r="AJ8" s="762" t="s">
        <v>105</v>
      </c>
    </row>
    <row r="9" spans="1:36" s="763" customFormat="1" ht="23.25">
      <c r="A9" s="759"/>
      <c r="B9" s="760"/>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1" t="s">
        <v>105</v>
      </c>
      <c r="AI9" s="760"/>
      <c r="AJ9" s="762" t="s">
        <v>105</v>
      </c>
    </row>
    <row r="10" spans="1:36" ht="15.75">
      <c r="A10" s="29"/>
      <c r="B10" s="5"/>
      <c r="C10" s="5"/>
      <c r="D10" s="5"/>
      <c r="E10" s="3"/>
      <c r="F10" s="3"/>
      <c r="G10" s="3"/>
      <c r="H10" s="3"/>
      <c r="I10" s="3"/>
      <c r="J10" s="3"/>
      <c r="K10" s="3"/>
      <c r="L10" s="3"/>
      <c r="M10" s="3"/>
      <c r="N10" s="3"/>
      <c r="O10" s="3"/>
      <c r="P10" s="3"/>
      <c r="Q10" s="3"/>
      <c r="R10" s="3"/>
      <c r="S10" s="3"/>
      <c r="T10" s="3"/>
      <c r="U10" s="3"/>
      <c r="V10" s="3"/>
      <c r="W10" s="3"/>
      <c r="X10" s="3"/>
      <c r="Y10" s="3"/>
      <c r="Z10" s="3"/>
      <c r="AA10" s="3"/>
      <c r="AB10" s="3"/>
      <c r="AC10" s="981" t="s">
        <v>191</v>
      </c>
      <c r="AD10" s="982"/>
      <c r="AE10" s="983"/>
      <c r="AF10" s="763"/>
      <c r="AG10" s="763"/>
      <c r="AH10" s="761" t="s">
        <v>105</v>
      </c>
      <c r="AI10" s="763"/>
      <c r="AJ10" s="194" t="s">
        <v>105</v>
      </c>
    </row>
    <row r="11" spans="1:36" ht="15.75">
      <c r="A11" s="29"/>
      <c r="B11" s="5"/>
      <c r="C11" s="5"/>
      <c r="D11" s="5"/>
      <c r="E11" s="3"/>
      <c r="F11" s="3"/>
      <c r="G11" s="3"/>
      <c r="H11" s="3"/>
      <c r="I11" s="3"/>
      <c r="J11" s="3"/>
      <c r="K11" s="3"/>
      <c r="L11" s="3"/>
      <c r="M11" s="3"/>
      <c r="N11" s="3"/>
      <c r="O11" s="3"/>
      <c r="P11" s="3"/>
      <c r="Q11" s="3"/>
      <c r="R11" s="3"/>
      <c r="S11" s="3"/>
      <c r="T11" s="3"/>
      <c r="U11" s="3"/>
      <c r="V11" s="3"/>
      <c r="W11" s="3"/>
      <c r="X11" s="3"/>
      <c r="Y11" s="3"/>
      <c r="Z11" s="3"/>
      <c r="AA11" s="3"/>
      <c r="AB11" s="3"/>
      <c r="AC11" s="766"/>
      <c r="AD11" s="767"/>
      <c r="AE11" s="768"/>
      <c r="AF11" s="763"/>
      <c r="AG11" s="763"/>
      <c r="AH11" s="761" t="s">
        <v>105</v>
      </c>
      <c r="AI11" s="763"/>
      <c r="AJ11" s="194" t="s">
        <v>105</v>
      </c>
    </row>
    <row r="12" spans="1:36" ht="15.75">
      <c r="A12" s="791"/>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36" t="s">
        <v>39</v>
      </c>
      <c r="AD12" s="40"/>
      <c r="AE12" s="40"/>
      <c r="AF12" s="763"/>
      <c r="AG12" s="763"/>
      <c r="AH12" s="761" t="s">
        <v>105</v>
      </c>
      <c r="AI12" s="763"/>
      <c r="AJ12" s="194" t="s">
        <v>105</v>
      </c>
    </row>
    <row r="13" spans="1:36" ht="16.5" thickBot="1">
      <c r="A13" s="793"/>
      <c r="B13" s="794"/>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37" t="s">
        <v>36</v>
      </c>
      <c r="AD13" s="37" t="s">
        <v>57</v>
      </c>
      <c r="AE13" s="117" t="s">
        <v>38</v>
      </c>
      <c r="AF13" s="763"/>
      <c r="AG13" s="763"/>
      <c r="AH13" s="761" t="s">
        <v>105</v>
      </c>
      <c r="AI13" s="763"/>
      <c r="AJ13" s="194" t="s">
        <v>105</v>
      </c>
    </row>
    <row r="14" spans="1:36" ht="9" customHeight="1">
      <c r="A14" s="30"/>
      <c r="B14" s="6"/>
      <c r="AC14" s="38"/>
      <c r="AD14" s="38"/>
      <c r="AE14" s="111"/>
      <c r="AF14" s="763"/>
      <c r="AG14" s="763"/>
      <c r="AH14" s="761" t="s">
        <v>105</v>
      </c>
      <c r="AI14" s="763"/>
      <c r="AJ14" s="194" t="s">
        <v>105</v>
      </c>
    </row>
    <row r="15" spans="1:36" ht="15.75">
      <c r="A15" s="118" t="s">
        <v>141</v>
      </c>
      <c r="B15" s="41"/>
      <c r="C15" s="42"/>
      <c r="D15" s="42"/>
      <c r="E15" s="43"/>
      <c r="F15" s="43"/>
      <c r="G15" s="43"/>
      <c r="H15" s="43"/>
      <c r="I15" s="43"/>
      <c r="J15" s="43"/>
      <c r="K15" s="43"/>
      <c r="L15" s="43"/>
      <c r="M15" s="43"/>
      <c r="N15" s="43"/>
      <c r="O15" s="43"/>
      <c r="P15" s="43"/>
      <c r="Q15" s="43"/>
      <c r="R15" s="43"/>
      <c r="S15" s="43"/>
      <c r="T15" s="43"/>
      <c r="U15" s="43"/>
      <c r="V15" s="43"/>
      <c r="W15" s="43"/>
      <c r="X15" s="43"/>
      <c r="Y15" s="43"/>
      <c r="Z15" s="43"/>
      <c r="AA15" s="43"/>
      <c r="AB15" s="43"/>
      <c r="AC15" s="180">
        <v>880</v>
      </c>
      <c r="AD15" s="180">
        <v>851</v>
      </c>
      <c r="AE15" s="103">
        <v>163170</v>
      </c>
      <c r="AF15" s="763"/>
      <c r="AG15" s="763"/>
      <c r="AH15" s="761" t="s">
        <v>105</v>
      </c>
      <c r="AI15" s="763"/>
      <c r="AJ15" s="194" t="s">
        <v>105</v>
      </c>
    </row>
    <row r="16" spans="1:36" ht="18">
      <c r="A16" s="795"/>
      <c r="B16" s="796"/>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8"/>
      <c r="AD16" s="798"/>
      <c r="AE16" s="799"/>
      <c r="AF16" s="763"/>
      <c r="AG16" s="763"/>
      <c r="AH16" s="761" t="s">
        <v>105</v>
      </c>
      <c r="AI16" s="763"/>
      <c r="AJ16" s="194" t="s">
        <v>105</v>
      </c>
    </row>
    <row r="17" spans="1:36" s="32" customFormat="1" ht="15.75">
      <c r="A17" s="800"/>
      <c r="B17" s="801"/>
      <c r="C17" s="802"/>
      <c r="D17" s="802"/>
      <c r="E17" s="802"/>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3"/>
      <c r="AD17" s="803"/>
      <c r="AE17" s="804"/>
      <c r="AF17" s="769"/>
      <c r="AG17" s="770"/>
      <c r="AH17" s="761" t="s">
        <v>105</v>
      </c>
      <c r="AI17" s="770"/>
      <c r="AJ17" s="194" t="s">
        <v>105</v>
      </c>
    </row>
    <row r="18" spans="1:36" s="6" customFormat="1" ht="15.75">
      <c r="A18" s="118" t="s">
        <v>197</v>
      </c>
      <c r="B18" s="805"/>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180">
        <v>880</v>
      </c>
      <c r="AD18" s="180">
        <v>851</v>
      </c>
      <c r="AE18" s="103">
        <v>163170</v>
      </c>
      <c r="AF18" s="770"/>
      <c r="AG18" s="770"/>
      <c r="AH18" s="761" t="s">
        <v>105</v>
      </c>
      <c r="AI18" s="770"/>
      <c r="AJ18" s="194" t="s">
        <v>105</v>
      </c>
    </row>
    <row r="19" spans="1:36" ht="15.75">
      <c r="A19" s="31"/>
      <c r="B19" s="796"/>
      <c r="C19" s="797"/>
      <c r="D19" s="797"/>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39"/>
      <c r="AD19" s="39"/>
      <c r="AE19" s="119"/>
      <c r="AF19" s="763"/>
      <c r="AG19" s="763"/>
      <c r="AH19" s="761" t="s">
        <v>105</v>
      </c>
      <c r="AI19" s="763"/>
      <c r="AJ19" s="194" t="s">
        <v>105</v>
      </c>
    </row>
    <row r="20" spans="1:36" ht="15.75">
      <c r="A20" s="31" t="s">
        <v>50</v>
      </c>
      <c r="B20" s="796"/>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807"/>
      <c r="AD20" s="807"/>
      <c r="AE20" s="808"/>
      <c r="AF20" s="763"/>
      <c r="AG20" s="763"/>
      <c r="AH20" s="761" t="s">
        <v>105</v>
      </c>
      <c r="AI20" s="763"/>
      <c r="AJ20" s="194" t="s">
        <v>105</v>
      </c>
    </row>
    <row r="21" spans="1:36" ht="15.75">
      <c r="A21" s="31"/>
      <c r="B21" s="32" t="s">
        <v>173</v>
      </c>
      <c r="C21" s="797"/>
      <c r="D21" s="797"/>
      <c r="E21" s="797"/>
      <c r="F21" s="797"/>
      <c r="G21" s="797"/>
      <c r="H21" s="797"/>
      <c r="I21" s="797"/>
      <c r="J21" s="797"/>
      <c r="K21" s="797"/>
      <c r="L21" s="797"/>
      <c r="M21" s="797"/>
      <c r="N21" s="797"/>
      <c r="O21" s="797"/>
      <c r="P21" s="797"/>
      <c r="Q21" s="797"/>
      <c r="R21" s="797"/>
      <c r="S21" s="797"/>
      <c r="T21" s="797"/>
      <c r="U21" s="797"/>
      <c r="V21" s="797"/>
      <c r="W21" s="797"/>
      <c r="X21" s="797"/>
      <c r="Y21" s="797"/>
      <c r="Z21" s="797"/>
      <c r="AA21" s="797"/>
      <c r="AB21" s="797"/>
      <c r="AC21" s="807"/>
      <c r="AD21" s="807"/>
      <c r="AE21" s="119"/>
      <c r="AF21" s="763"/>
      <c r="AG21" s="763"/>
      <c r="AH21" s="761" t="s">
        <v>105</v>
      </c>
      <c r="AI21" s="763"/>
      <c r="AJ21" s="194" t="s">
        <v>105</v>
      </c>
    </row>
    <row r="22" spans="1:36" ht="15.75">
      <c r="A22" s="31"/>
      <c r="B22" s="393" t="s">
        <v>176</v>
      </c>
      <c r="C22" s="763"/>
      <c r="D22" s="797"/>
      <c r="E22" s="797"/>
      <c r="F22" s="797"/>
      <c r="G22" s="797"/>
      <c r="H22" s="797"/>
      <c r="I22" s="797"/>
      <c r="J22" s="797"/>
      <c r="K22" s="797"/>
      <c r="L22" s="797"/>
      <c r="M22" s="797"/>
      <c r="N22" s="797"/>
      <c r="O22" s="797"/>
      <c r="P22" s="797"/>
      <c r="Q22" s="797"/>
      <c r="R22" s="797"/>
      <c r="S22" s="797"/>
      <c r="T22" s="797"/>
      <c r="U22" s="797"/>
      <c r="V22" s="797"/>
      <c r="W22" s="797"/>
      <c r="X22" s="797"/>
      <c r="Y22" s="797"/>
      <c r="Z22" s="797"/>
      <c r="AA22" s="797"/>
      <c r="AB22" s="797"/>
      <c r="AC22" s="807"/>
      <c r="AD22" s="807"/>
      <c r="AE22" s="162">
        <v>-29</v>
      </c>
      <c r="AF22" s="763"/>
      <c r="AG22" s="763"/>
      <c r="AH22" s="761" t="s">
        <v>105</v>
      </c>
      <c r="AI22" s="763"/>
      <c r="AJ22" s="194" t="s">
        <v>105</v>
      </c>
    </row>
    <row r="23" spans="1:36" ht="16.5" thickBot="1">
      <c r="A23" s="31"/>
      <c r="B23" s="32" t="s">
        <v>175</v>
      </c>
      <c r="C23" s="809"/>
      <c r="D23" s="797"/>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807"/>
      <c r="AD23" s="807"/>
      <c r="AE23" s="162">
        <v>-154</v>
      </c>
      <c r="AF23" s="763"/>
      <c r="AG23" s="763"/>
      <c r="AH23" s="761" t="s">
        <v>105</v>
      </c>
      <c r="AI23" s="763"/>
      <c r="AJ23" s="194" t="s">
        <v>105</v>
      </c>
    </row>
    <row r="24" spans="1:36" ht="15.75">
      <c r="A24" s="31"/>
      <c r="B24" s="32"/>
      <c r="C24" s="810" t="s">
        <v>174</v>
      </c>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811"/>
      <c r="AD24" s="811"/>
      <c r="AE24" s="207">
        <f>SUM(AE22:AE23)</f>
        <v>-183</v>
      </c>
      <c r="AF24" s="763"/>
      <c r="AG24" s="763"/>
      <c r="AH24" s="761" t="s">
        <v>105</v>
      </c>
      <c r="AI24" s="763"/>
      <c r="AJ24" s="194" t="s">
        <v>105</v>
      </c>
    </row>
    <row r="25" spans="1:36" s="813" customFormat="1" ht="15.75">
      <c r="A25" s="812"/>
      <c r="C25" s="809"/>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5"/>
      <c r="AD25" s="815"/>
      <c r="AE25" s="816"/>
      <c r="AF25" s="769"/>
      <c r="AG25" s="770"/>
      <c r="AH25" s="761" t="s">
        <v>105</v>
      </c>
      <c r="AI25" s="770"/>
      <c r="AJ25" s="762" t="s">
        <v>105</v>
      </c>
    </row>
    <row r="26" spans="1:36" ht="15.75">
      <c r="A26" s="31"/>
      <c r="B26" s="32" t="s">
        <v>53</v>
      </c>
      <c r="C26" s="797"/>
      <c r="D26" s="797"/>
      <c r="E26" s="797"/>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807"/>
      <c r="AD26" s="807"/>
      <c r="AE26" s="808"/>
      <c r="AF26" s="763"/>
      <c r="AG26" s="763"/>
      <c r="AH26" s="761" t="s">
        <v>105</v>
      </c>
      <c r="AI26" s="763"/>
      <c r="AJ26" s="194" t="s">
        <v>105</v>
      </c>
    </row>
    <row r="27" spans="1:36" ht="15.75">
      <c r="A27" s="31"/>
      <c r="B27" s="32"/>
      <c r="C27" s="484" t="s">
        <v>194</v>
      </c>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7"/>
      <c r="AB27" s="797"/>
      <c r="AC27" s="807"/>
      <c r="AD27" s="807"/>
      <c r="AE27" s="162">
        <v>2269</v>
      </c>
      <c r="AF27" s="763"/>
      <c r="AG27" s="763"/>
      <c r="AH27" s="761" t="s">
        <v>105</v>
      </c>
      <c r="AI27" s="763"/>
      <c r="AJ27" s="194" t="s">
        <v>105</v>
      </c>
    </row>
    <row r="28" spans="1:36" ht="16.5" thickBot="1">
      <c r="A28" s="31"/>
      <c r="B28" s="32"/>
      <c r="C28" s="497" t="s">
        <v>193</v>
      </c>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807"/>
      <c r="AD28" s="807"/>
      <c r="AE28" s="186">
        <v>1276</v>
      </c>
      <c r="AF28" s="763"/>
      <c r="AG28" s="763"/>
      <c r="AH28" s="761" t="s">
        <v>105</v>
      </c>
      <c r="AI28" s="763"/>
      <c r="AJ28" s="194" t="s">
        <v>105</v>
      </c>
    </row>
    <row r="29" spans="1:36" ht="15.75">
      <c r="A29" s="31"/>
      <c r="B29" s="32"/>
      <c r="C29" s="167" t="s">
        <v>32</v>
      </c>
      <c r="D29" s="797"/>
      <c r="E29" s="797"/>
      <c r="F29" s="797"/>
      <c r="G29" s="797"/>
      <c r="H29" s="797"/>
      <c r="I29" s="797"/>
      <c r="J29" s="797"/>
      <c r="K29" s="797"/>
      <c r="L29" s="797"/>
      <c r="M29" s="797"/>
      <c r="N29" s="797"/>
      <c r="O29" s="797"/>
      <c r="P29" s="797"/>
      <c r="Q29" s="797"/>
      <c r="R29" s="797"/>
      <c r="S29" s="797"/>
      <c r="T29" s="797"/>
      <c r="U29" s="797"/>
      <c r="V29" s="797"/>
      <c r="W29" s="797"/>
      <c r="X29" s="797"/>
      <c r="Y29" s="797"/>
      <c r="Z29" s="797"/>
      <c r="AA29" s="797"/>
      <c r="AB29" s="797"/>
      <c r="AC29" s="811"/>
      <c r="AD29" s="811"/>
      <c r="AE29" s="207">
        <f>SUM(AE27:AE28)</f>
        <v>3545</v>
      </c>
      <c r="AF29" s="763"/>
      <c r="AG29" s="763"/>
      <c r="AH29" s="761" t="s">
        <v>105</v>
      </c>
      <c r="AI29" s="763"/>
      <c r="AJ29" s="194" t="s">
        <v>105</v>
      </c>
    </row>
    <row r="30" spans="1:36" ht="15.75">
      <c r="A30" s="795"/>
      <c r="B30" s="796"/>
      <c r="C30" s="810"/>
      <c r="D30" s="797"/>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807"/>
      <c r="AD30" s="807"/>
      <c r="AE30" s="817"/>
      <c r="AF30" s="763"/>
      <c r="AG30" s="763"/>
      <c r="AH30" s="761" t="s">
        <v>105</v>
      </c>
      <c r="AI30" s="763"/>
      <c r="AJ30" s="194"/>
    </row>
    <row r="31" spans="1:36" ht="15.75">
      <c r="A31" s="31"/>
      <c r="B31" s="245" t="s">
        <v>62</v>
      </c>
      <c r="C31" s="33"/>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807"/>
      <c r="AD31" s="807"/>
      <c r="AE31" s="247">
        <f>SUM(AE29)+AE24</f>
        <v>3362</v>
      </c>
      <c r="AF31" s="763"/>
      <c r="AG31" s="763"/>
      <c r="AH31" s="761" t="s">
        <v>105</v>
      </c>
      <c r="AI31" s="763"/>
      <c r="AJ31" s="194" t="s">
        <v>105</v>
      </c>
    </row>
    <row r="32" spans="1:36" ht="15.75">
      <c r="A32" s="973" t="s">
        <v>142</v>
      </c>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182">
        <f>AC18+AC31</f>
        <v>880</v>
      </c>
      <c r="AD32" s="179">
        <f>AD18+AD31</f>
        <v>851</v>
      </c>
      <c r="AE32" s="103">
        <f>AE18+AE31</f>
        <v>166532</v>
      </c>
      <c r="AF32" s="763"/>
      <c r="AG32" s="763"/>
      <c r="AH32" s="761" t="s">
        <v>105</v>
      </c>
      <c r="AI32" s="763"/>
      <c r="AJ32" s="194" t="s">
        <v>105</v>
      </c>
    </row>
    <row r="33" spans="1:36" s="32" customFormat="1" ht="15.75">
      <c r="A33" s="168" t="s">
        <v>110</v>
      </c>
      <c r="B33" s="246"/>
      <c r="C33" s="169"/>
      <c r="D33" s="33"/>
      <c r="E33" s="34"/>
      <c r="F33" s="34"/>
      <c r="G33" s="34"/>
      <c r="H33" s="34"/>
      <c r="I33" s="34"/>
      <c r="J33" s="34"/>
      <c r="K33" s="34"/>
      <c r="L33" s="34"/>
      <c r="M33" s="34"/>
      <c r="N33" s="34"/>
      <c r="O33" s="34"/>
      <c r="P33" s="34"/>
      <c r="Q33" s="34"/>
      <c r="R33" s="34"/>
      <c r="S33" s="34"/>
      <c r="T33" s="34"/>
      <c r="U33" s="34"/>
      <c r="V33" s="34"/>
      <c r="W33" s="34"/>
      <c r="X33" s="34"/>
      <c r="Y33" s="34"/>
      <c r="Z33" s="34"/>
      <c r="AA33" s="34"/>
      <c r="AB33" s="34"/>
      <c r="AC33" s="39"/>
      <c r="AD33" s="39"/>
      <c r="AE33" s="248"/>
      <c r="AF33" s="769"/>
      <c r="AG33" s="770"/>
      <c r="AH33" s="761" t="s">
        <v>105</v>
      </c>
      <c r="AI33" s="770"/>
      <c r="AJ33" s="194" t="s">
        <v>105</v>
      </c>
    </row>
    <row r="34" spans="1:36" s="32" customFormat="1" ht="15.75">
      <c r="A34" s="168"/>
      <c r="B34" s="394" t="s">
        <v>177</v>
      </c>
      <c r="C34" s="809"/>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807"/>
      <c r="AD34" s="807"/>
      <c r="AE34" s="248"/>
      <c r="AF34" s="769"/>
      <c r="AG34" s="770"/>
      <c r="AH34" s="761" t="s">
        <v>105</v>
      </c>
      <c r="AI34" s="770"/>
      <c r="AJ34" s="194" t="s">
        <v>105</v>
      </c>
    </row>
    <row r="35" spans="1:36" s="32" customFormat="1" ht="15.75">
      <c r="A35" s="168"/>
      <c r="B35" s="394" t="s">
        <v>178</v>
      </c>
      <c r="C35" s="809"/>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807"/>
      <c r="AD35" s="807"/>
      <c r="AE35" s="162">
        <v>-135</v>
      </c>
      <c r="AF35" s="769"/>
      <c r="AG35" s="770"/>
      <c r="AH35" s="761" t="s">
        <v>105</v>
      </c>
      <c r="AI35" s="770"/>
      <c r="AJ35" s="194" t="s">
        <v>105</v>
      </c>
    </row>
    <row r="36" spans="1:36" s="32" customFormat="1" ht="15.75">
      <c r="A36" s="168"/>
      <c r="B36" s="498" t="s">
        <v>195</v>
      </c>
      <c r="C36" s="809"/>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807"/>
      <c r="AD36" s="807"/>
      <c r="AE36" s="162">
        <v>-76</v>
      </c>
      <c r="AF36" s="769"/>
      <c r="AG36" s="770"/>
      <c r="AH36" s="761" t="s">
        <v>105</v>
      </c>
      <c r="AI36" s="770"/>
      <c r="AJ36" s="194" t="s">
        <v>105</v>
      </c>
    </row>
    <row r="37" spans="1:36" s="32" customFormat="1" ht="16.5" thickBot="1">
      <c r="A37" s="168"/>
      <c r="B37" s="394" t="s">
        <v>179</v>
      </c>
      <c r="C37" s="809"/>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818"/>
      <c r="AD37" s="818"/>
      <c r="AE37" s="396">
        <v>-100</v>
      </c>
      <c r="AF37" s="769"/>
      <c r="AG37" s="770"/>
      <c r="AH37" s="761" t="s">
        <v>105</v>
      </c>
      <c r="AI37" s="770"/>
      <c r="AJ37" s="194" t="s">
        <v>105</v>
      </c>
    </row>
    <row r="38" spans="1:36" s="32" customFormat="1" ht="15.75">
      <c r="A38" s="168"/>
      <c r="B38" s="395" t="s">
        <v>180</v>
      </c>
      <c r="C38" s="809"/>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807"/>
      <c r="AD38" s="807"/>
      <c r="AE38" s="248">
        <f>SUM(AE35:AE37)</f>
        <v>-311</v>
      </c>
      <c r="AF38" s="769"/>
      <c r="AG38" s="770"/>
      <c r="AH38" s="761" t="s">
        <v>105</v>
      </c>
      <c r="AI38" s="770"/>
      <c r="AJ38" s="194" t="s">
        <v>105</v>
      </c>
    </row>
    <row r="39" spans="1:36" ht="15.75">
      <c r="A39" s="984" t="s">
        <v>143</v>
      </c>
      <c r="B39" s="985"/>
      <c r="C39" s="985"/>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180">
        <f>AC32</f>
        <v>880</v>
      </c>
      <c r="AD39" s="180">
        <f>AD32</f>
        <v>851</v>
      </c>
      <c r="AE39" s="116">
        <f>SUM(AE32+AE38)</f>
        <v>166221</v>
      </c>
      <c r="AF39" s="763"/>
      <c r="AG39" s="763"/>
      <c r="AH39" s="761" t="s">
        <v>105</v>
      </c>
      <c r="AI39" s="763"/>
      <c r="AJ39" s="194" t="s">
        <v>105</v>
      </c>
    </row>
    <row r="40" spans="1:36" ht="15.75">
      <c r="A40" s="975" t="s">
        <v>213</v>
      </c>
      <c r="B40" s="976"/>
      <c r="C40" s="976"/>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181">
        <v>0</v>
      </c>
      <c r="AD40" s="189">
        <f>AD39-AD18</f>
        <v>0</v>
      </c>
      <c r="AE40" s="103">
        <f>AE39-AE15</f>
        <v>3051</v>
      </c>
      <c r="AF40" s="763"/>
      <c r="AG40" s="763"/>
      <c r="AH40" s="761" t="s">
        <v>105</v>
      </c>
      <c r="AI40" s="763"/>
      <c r="AJ40" s="194" t="s">
        <v>105</v>
      </c>
    </row>
    <row r="41" spans="34:36" s="763" customFormat="1" ht="15.75">
      <c r="AH41" s="761" t="s">
        <v>105</v>
      </c>
      <c r="AJ41" s="762" t="s">
        <v>105</v>
      </c>
    </row>
    <row r="42" spans="34:36" s="763" customFormat="1" ht="15.75">
      <c r="AH42" s="761" t="s">
        <v>105</v>
      </c>
      <c r="AJ42" s="762" t="s">
        <v>105</v>
      </c>
    </row>
    <row r="43" spans="34:36" s="763" customFormat="1" ht="15.75">
      <c r="AH43" s="761" t="s">
        <v>105</v>
      </c>
      <c r="AJ43" s="762" t="s">
        <v>105</v>
      </c>
    </row>
    <row r="44" spans="1:36" s="763" customFormat="1" ht="22.5" hidden="1">
      <c r="A44" s="772" t="s">
        <v>16</v>
      </c>
      <c r="B44" s="760"/>
      <c r="C44" s="760"/>
      <c r="D44" s="760"/>
      <c r="E44" s="760"/>
      <c r="F44" s="760"/>
      <c r="G44" s="760"/>
      <c r="H44" s="760"/>
      <c r="I44" s="760"/>
      <c r="J44" s="760"/>
      <c r="K44" s="760"/>
      <c r="L44" s="760"/>
      <c r="M44" s="760"/>
      <c r="N44" s="773"/>
      <c r="O44" s="760"/>
      <c r="P44" s="760"/>
      <c r="Q44" s="760"/>
      <c r="R44" s="760"/>
      <c r="S44" s="760"/>
      <c r="T44" s="760"/>
      <c r="U44" s="760"/>
      <c r="V44" s="760"/>
      <c r="W44" s="760"/>
      <c r="X44" s="760"/>
      <c r="Y44" s="760"/>
      <c r="Z44" s="760"/>
      <c r="AA44" s="760"/>
      <c r="AB44" s="760"/>
      <c r="AC44" s="760"/>
      <c r="AD44" s="760"/>
      <c r="AE44" s="760"/>
      <c r="AF44" s="760"/>
      <c r="AG44" s="760"/>
      <c r="AH44" s="761" t="s">
        <v>105</v>
      </c>
      <c r="AI44" s="760"/>
      <c r="AJ44" s="762" t="s">
        <v>105</v>
      </c>
    </row>
    <row r="45" spans="1:36" s="763" customFormat="1" ht="23.25" hidden="1">
      <c r="A45" s="759" t="s">
        <v>29</v>
      </c>
      <c r="B45" s="760"/>
      <c r="C45" s="760"/>
      <c r="D45" s="760"/>
      <c r="E45" s="760"/>
      <c r="F45" s="760"/>
      <c r="G45" s="760"/>
      <c r="H45" s="760"/>
      <c r="I45" s="760"/>
      <c r="J45" s="760"/>
      <c r="K45" s="760"/>
      <c r="L45" s="760"/>
      <c r="M45" s="760"/>
      <c r="N45" s="773"/>
      <c r="O45" s="760"/>
      <c r="P45" s="760"/>
      <c r="Q45" s="760"/>
      <c r="R45" s="760"/>
      <c r="S45" s="760"/>
      <c r="T45" s="760"/>
      <c r="U45" s="760"/>
      <c r="V45" s="760"/>
      <c r="W45" s="760"/>
      <c r="X45" s="760"/>
      <c r="Y45" s="760"/>
      <c r="Z45" s="760"/>
      <c r="AA45" s="760"/>
      <c r="AB45" s="760"/>
      <c r="AC45" s="760"/>
      <c r="AD45" s="760"/>
      <c r="AE45" s="760"/>
      <c r="AF45" s="760"/>
      <c r="AG45" s="760"/>
      <c r="AH45" s="761" t="s">
        <v>105</v>
      </c>
      <c r="AI45" s="760"/>
      <c r="AJ45" s="762" t="s">
        <v>105</v>
      </c>
    </row>
    <row r="46" spans="1:36" s="763" customFormat="1" ht="23.25" hidden="1">
      <c r="A46" s="759" t="s">
        <v>18</v>
      </c>
      <c r="B46" s="760"/>
      <c r="C46" s="760"/>
      <c r="D46" s="760"/>
      <c r="E46" s="760"/>
      <c r="F46" s="760"/>
      <c r="G46" s="760"/>
      <c r="H46" s="760"/>
      <c r="I46" s="760"/>
      <c r="J46" s="760"/>
      <c r="K46" s="760"/>
      <c r="L46" s="760"/>
      <c r="M46" s="760"/>
      <c r="N46" s="773"/>
      <c r="O46" s="760"/>
      <c r="P46" s="760"/>
      <c r="Q46" s="760"/>
      <c r="R46" s="760"/>
      <c r="S46" s="760"/>
      <c r="T46" s="760"/>
      <c r="U46" s="760"/>
      <c r="V46" s="760"/>
      <c r="W46" s="760"/>
      <c r="X46" s="760"/>
      <c r="Y46" s="760"/>
      <c r="Z46" s="760"/>
      <c r="AA46" s="760"/>
      <c r="AB46" s="760"/>
      <c r="AC46" s="760"/>
      <c r="AD46" s="760"/>
      <c r="AE46" s="760"/>
      <c r="AF46" s="760"/>
      <c r="AG46" s="760"/>
      <c r="AH46" s="761" t="s">
        <v>105</v>
      </c>
      <c r="AI46" s="760"/>
      <c r="AJ46" s="762" t="s">
        <v>105</v>
      </c>
    </row>
    <row r="47" spans="1:36" s="763" customFormat="1" ht="23.25" hidden="1">
      <c r="A47" s="759" t="s">
        <v>17</v>
      </c>
      <c r="B47" s="760"/>
      <c r="C47" s="760"/>
      <c r="D47" s="760"/>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1" t="s">
        <v>105</v>
      </c>
      <c r="AI47" s="760"/>
      <c r="AJ47" s="762" t="s">
        <v>105</v>
      </c>
    </row>
    <row r="48" spans="1:36" s="763" customFormat="1" ht="18" customHeight="1">
      <c r="A48" s="771"/>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61" t="s">
        <v>105</v>
      </c>
      <c r="AI48" s="771"/>
      <c r="AJ48" s="762" t="s">
        <v>105</v>
      </c>
    </row>
    <row r="49" spans="1:36" ht="18" customHeight="1">
      <c r="A49" s="67"/>
      <c r="B49" s="68"/>
      <c r="C49" s="68"/>
      <c r="D49" s="68"/>
      <c r="E49" s="120" t="s">
        <v>144</v>
      </c>
      <c r="F49" s="121"/>
      <c r="G49" s="121"/>
      <c r="H49" s="122"/>
      <c r="I49" s="120"/>
      <c r="J49" s="820">
        <v>2011</v>
      </c>
      <c r="K49" s="121"/>
      <c r="L49" s="122"/>
      <c r="M49" s="123">
        <v>2012</v>
      </c>
      <c r="N49" s="124"/>
      <c r="O49" s="124"/>
      <c r="P49" s="122"/>
      <c r="Q49" s="123">
        <v>2012</v>
      </c>
      <c r="R49" s="124"/>
      <c r="S49" s="124"/>
      <c r="T49" s="122"/>
      <c r="U49" s="123">
        <v>2012</v>
      </c>
      <c r="V49" s="124"/>
      <c r="W49" s="124"/>
      <c r="X49" s="122"/>
      <c r="Y49" s="123">
        <v>2012</v>
      </c>
      <c r="Z49" s="124"/>
      <c r="AA49" s="124"/>
      <c r="AB49" s="122"/>
      <c r="AC49" s="123">
        <v>2012</v>
      </c>
      <c r="AD49" s="124"/>
      <c r="AE49" s="124"/>
      <c r="AF49" s="859"/>
      <c r="AG49" s="120" t="s">
        <v>145</v>
      </c>
      <c r="AH49" s="121"/>
      <c r="AI49" s="211"/>
      <c r="AJ49" s="194" t="s">
        <v>105</v>
      </c>
    </row>
    <row r="50" spans="1:36" ht="18" customHeight="1">
      <c r="A50" s="69"/>
      <c r="B50" s="70"/>
      <c r="C50" s="71"/>
      <c r="D50" s="72"/>
      <c r="E50" s="125" t="s">
        <v>91</v>
      </c>
      <c r="F50" s="126"/>
      <c r="G50" s="126"/>
      <c r="H50" s="73"/>
      <c r="I50" s="125"/>
      <c r="J50" s="298" t="s">
        <v>230</v>
      </c>
      <c r="K50" s="126"/>
      <c r="L50" s="73"/>
      <c r="M50" s="125" t="s">
        <v>50</v>
      </c>
      <c r="N50" s="127"/>
      <c r="O50" s="127"/>
      <c r="P50" s="73"/>
      <c r="Q50" s="125" t="s">
        <v>41</v>
      </c>
      <c r="R50" s="126"/>
      <c r="S50" s="126"/>
      <c r="T50" s="73"/>
      <c r="U50" s="125" t="s">
        <v>42</v>
      </c>
      <c r="V50" s="127"/>
      <c r="W50" s="127"/>
      <c r="X50" s="73"/>
      <c r="Y50" s="125" t="s">
        <v>82</v>
      </c>
      <c r="Z50" s="127"/>
      <c r="AA50" s="127"/>
      <c r="AB50" s="73"/>
      <c r="AC50" s="125" t="s">
        <v>35</v>
      </c>
      <c r="AD50" s="126"/>
      <c r="AE50" s="126"/>
      <c r="AF50" s="860"/>
      <c r="AG50" s="125" t="s">
        <v>40</v>
      </c>
      <c r="AH50" s="126"/>
      <c r="AI50" s="212"/>
      <c r="AJ50" s="194" t="s">
        <v>105</v>
      </c>
    </row>
    <row r="51" spans="1:36" ht="18" customHeight="1" thickBot="1">
      <c r="A51" s="128" t="s">
        <v>83</v>
      </c>
      <c r="B51" s="35"/>
      <c r="C51" s="74"/>
      <c r="D51" s="74"/>
      <c r="E51" s="129" t="s">
        <v>36</v>
      </c>
      <c r="F51" s="130" t="s">
        <v>57</v>
      </c>
      <c r="G51" s="131" t="s">
        <v>38</v>
      </c>
      <c r="H51" s="132"/>
      <c r="I51" s="129" t="s">
        <v>36</v>
      </c>
      <c r="J51" s="131" t="s">
        <v>57</v>
      </c>
      <c r="K51" s="131" t="s">
        <v>38</v>
      </c>
      <c r="L51" s="132"/>
      <c r="M51" s="129" t="s">
        <v>36</v>
      </c>
      <c r="N51" s="130" t="s">
        <v>57</v>
      </c>
      <c r="O51" s="131" t="s">
        <v>38</v>
      </c>
      <c r="P51" s="132"/>
      <c r="Q51" s="129" t="s">
        <v>36</v>
      </c>
      <c r="R51" s="131" t="s">
        <v>57</v>
      </c>
      <c r="S51" s="131" t="s">
        <v>38</v>
      </c>
      <c r="T51" s="132"/>
      <c r="U51" s="129" t="s">
        <v>36</v>
      </c>
      <c r="V51" s="130" t="s">
        <v>57</v>
      </c>
      <c r="W51" s="131" t="s">
        <v>38</v>
      </c>
      <c r="X51" s="132"/>
      <c r="Y51" s="129" t="s">
        <v>36</v>
      </c>
      <c r="Z51" s="130" t="s">
        <v>57</v>
      </c>
      <c r="AA51" s="131" t="s">
        <v>38</v>
      </c>
      <c r="AB51" s="132"/>
      <c r="AC51" s="129" t="s">
        <v>36</v>
      </c>
      <c r="AD51" s="131" t="s">
        <v>57</v>
      </c>
      <c r="AE51" s="131" t="s">
        <v>38</v>
      </c>
      <c r="AF51" s="861"/>
      <c r="AG51" s="304" t="s">
        <v>36</v>
      </c>
      <c r="AH51" s="130" t="s">
        <v>57</v>
      </c>
      <c r="AI51" s="213" t="s">
        <v>38</v>
      </c>
      <c r="AJ51" s="194" t="s">
        <v>105</v>
      </c>
    </row>
    <row r="52" spans="1:36" ht="18" customHeight="1">
      <c r="A52" s="208" t="s">
        <v>29</v>
      </c>
      <c r="B52" s="783"/>
      <c r="C52" s="783"/>
      <c r="D52" s="784"/>
      <c r="E52" s="133">
        <v>880</v>
      </c>
      <c r="F52" s="294">
        <v>851</v>
      </c>
      <c r="G52" s="160">
        <f>SUM(AE15)</f>
        <v>163170</v>
      </c>
      <c r="H52" s="790"/>
      <c r="I52" s="133">
        <v>880</v>
      </c>
      <c r="J52" s="134">
        <v>851</v>
      </c>
      <c r="K52" s="135">
        <f>SUM(AE18)</f>
        <v>163170</v>
      </c>
      <c r="L52" s="790"/>
      <c r="M52" s="191">
        <v>0</v>
      </c>
      <c r="N52" s="295">
        <v>0</v>
      </c>
      <c r="O52" s="135">
        <f>AE31</f>
        <v>3362</v>
      </c>
      <c r="P52" s="790"/>
      <c r="Q52" s="133">
        <f>M52+I52</f>
        <v>880</v>
      </c>
      <c r="R52" s="134">
        <f>N52+J52</f>
        <v>851</v>
      </c>
      <c r="S52" s="135">
        <f>O52+K52</f>
        <v>166532</v>
      </c>
      <c r="T52" s="790"/>
      <c r="U52" s="302">
        <v>0</v>
      </c>
      <c r="V52" s="299">
        <v>0</v>
      </c>
      <c r="W52" s="135">
        <v>0</v>
      </c>
      <c r="X52" s="790"/>
      <c r="Y52" s="302">
        <v>0</v>
      </c>
      <c r="Z52" s="299">
        <v>0</v>
      </c>
      <c r="AA52" s="135">
        <f>SUM(AE38)</f>
        <v>-311</v>
      </c>
      <c r="AB52" s="790"/>
      <c r="AC52" s="133">
        <f>U52+Q52</f>
        <v>880</v>
      </c>
      <c r="AD52" s="134">
        <f>V52+R52</f>
        <v>851</v>
      </c>
      <c r="AE52" s="135">
        <f>W52+S52+AA52</f>
        <v>166221</v>
      </c>
      <c r="AF52" s="862"/>
      <c r="AG52" s="302">
        <f>AC52-I52</f>
        <v>0</v>
      </c>
      <c r="AH52" s="299">
        <f>AD52-J52</f>
        <v>0</v>
      </c>
      <c r="AI52" s="214">
        <f>AE52-K52+AA52</f>
        <v>2740</v>
      </c>
      <c r="AJ52" s="194" t="s">
        <v>105</v>
      </c>
    </row>
    <row r="53" spans="1:36" s="763" customFormat="1" ht="18" customHeight="1">
      <c r="A53" s="780"/>
      <c r="B53" s="781"/>
      <c r="C53" s="781"/>
      <c r="D53" s="782"/>
      <c r="E53" s="774"/>
      <c r="F53" s="776"/>
      <c r="G53" s="776"/>
      <c r="H53" s="776"/>
      <c r="I53" s="774"/>
      <c r="J53" s="776"/>
      <c r="K53" s="776"/>
      <c r="L53" s="776"/>
      <c r="M53" s="774"/>
      <c r="N53" s="776"/>
      <c r="O53" s="776"/>
      <c r="P53" s="776"/>
      <c r="Q53" s="774"/>
      <c r="R53" s="776"/>
      <c r="S53" s="776"/>
      <c r="T53" s="776"/>
      <c r="U53" s="777"/>
      <c r="V53" s="776"/>
      <c r="W53" s="776"/>
      <c r="X53" s="776"/>
      <c r="Y53" s="777"/>
      <c r="Z53" s="778"/>
      <c r="AA53" s="776"/>
      <c r="AB53" s="776"/>
      <c r="AC53" s="774"/>
      <c r="AD53" s="776"/>
      <c r="AE53" s="776"/>
      <c r="AF53" s="863"/>
      <c r="AG53" s="777"/>
      <c r="AH53" s="778"/>
      <c r="AI53" s="779"/>
      <c r="AJ53" s="762" t="s">
        <v>105</v>
      </c>
    </row>
    <row r="54" spans="1:36" ht="18" customHeight="1">
      <c r="A54" s="209" t="s">
        <v>58</v>
      </c>
      <c r="B54" s="785"/>
      <c r="C54" s="785"/>
      <c r="D54" s="786"/>
      <c r="E54" s="136">
        <f>SUM(E52:E53)</f>
        <v>880</v>
      </c>
      <c r="F54" s="75">
        <f>SUM(F52:F53)</f>
        <v>851</v>
      </c>
      <c r="G54" s="159">
        <f>SUM(G52:G53)</f>
        <v>163170</v>
      </c>
      <c r="H54" s="786"/>
      <c r="I54" s="136">
        <f>SUM(I52:I53)</f>
        <v>880</v>
      </c>
      <c r="J54" s="75">
        <f>SUM(J52:J53)</f>
        <v>851</v>
      </c>
      <c r="K54" s="161">
        <f>SUM(K52:K53)</f>
        <v>163170</v>
      </c>
      <c r="L54" s="786"/>
      <c r="M54" s="190">
        <f>SUM(M52:M53)</f>
        <v>0</v>
      </c>
      <c r="N54" s="296">
        <f>SUM(N52:N53)</f>
        <v>0</v>
      </c>
      <c r="O54" s="161">
        <f>SUM(O52:O53)</f>
        <v>3362</v>
      </c>
      <c r="P54" s="786"/>
      <c r="Q54" s="136">
        <f>SUM(Q52:Q53)</f>
        <v>880</v>
      </c>
      <c r="R54" s="75">
        <f>SUM(R52:R53)</f>
        <v>851</v>
      </c>
      <c r="S54" s="161">
        <f>SUM(S52:S53)</f>
        <v>166532</v>
      </c>
      <c r="T54" s="786"/>
      <c r="U54" s="303">
        <f>SUM(U52:U53)</f>
        <v>0</v>
      </c>
      <c r="V54" s="300">
        <f>SUM(V52:V53)</f>
        <v>0</v>
      </c>
      <c r="W54" s="161">
        <f>SUM(W52:W53)</f>
        <v>0</v>
      </c>
      <c r="X54" s="786"/>
      <c r="Y54" s="303">
        <f>SUM(Y52:Y53)</f>
        <v>0</v>
      </c>
      <c r="Z54" s="300">
        <f>SUM(Z52:Z53)</f>
        <v>0</v>
      </c>
      <c r="AA54" s="161">
        <f>SUM(AA52:AA53)</f>
        <v>-311</v>
      </c>
      <c r="AB54" s="786"/>
      <c r="AC54" s="136">
        <f>SUM(AC52:AC53)</f>
        <v>880</v>
      </c>
      <c r="AD54" s="75">
        <f>SUM(AD52:AD53)</f>
        <v>851</v>
      </c>
      <c r="AE54" s="159">
        <f>SUM(AE52:AE53)</f>
        <v>166221</v>
      </c>
      <c r="AF54" s="864"/>
      <c r="AG54" s="303">
        <f>SUM(AG52:AG53)</f>
        <v>0</v>
      </c>
      <c r="AH54" s="300">
        <f>SUM(AH52:AH53)</f>
        <v>0</v>
      </c>
      <c r="AI54" s="215">
        <f>SUM(AI52:AI53)</f>
        <v>2740</v>
      </c>
      <c r="AJ54" s="194" t="s">
        <v>105</v>
      </c>
    </row>
    <row r="55" spans="1:36" s="763" customFormat="1" ht="18" customHeight="1">
      <c r="A55" s="774"/>
      <c r="B55" s="775"/>
      <c r="C55" s="776"/>
      <c r="D55" s="776"/>
      <c r="E55" s="774"/>
      <c r="F55" s="776"/>
      <c r="G55" s="776"/>
      <c r="H55" s="776"/>
      <c r="I55" s="774"/>
      <c r="J55" s="776"/>
      <c r="K55" s="776"/>
      <c r="L55" s="776"/>
      <c r="M55" s="774"/>
      <c r="N55" s="776"/>
      <c r="O55" s="776"/>
      <c r="P55" s="776"/>
      <c r="Q55" s="774"/>
      <c r="R55" s="776"/>
      <c r="S55" s="776"/>
      <c r="T55" s="776"/>
      <c r="U55" s="774"/>
      <c r="V55" s="776"/>
      <c r="W55" s="776"/>
      <c r="X55" s="776"/>
      <c r="Y55" s="777"/>
      <c r="Z55" s="778"/>
      <c r="AA55" s="776"/>
      <c r="AB55" s="776"/>
      <c r="AC55" s="774"/>
      <c r="AD55" s="776"/>
      <c r="AE55" s="776"/>
      <c r="AF55" s="863"/>
      <c r="AG55" s="777"/>
      <c r="AH55" s="778"/>
      <c r="AI55" s="779"/>
      <c r="AJ55" s="762" t="s">
        <v>105</v>
      </c>
    </row>
    <row r="56" spans="1:36" ht="18" customHeight="1">
      <c r="A56" s="210" t="s">
        <v>26</v>
      </c>
      <c r="B56" s="785"/>
      <c r="C56" s="787"/>
      <c r="D56" s="788"/>
      <c r="E56" s="789"/>
      <c r="F56" s="298">
        <f>SUM(F54)</f>
        <v>851</v>
      </c>
      <c r="G56" s="73"/>
      <c r="H56" s="776"/>
      <c r="I56" s="774"/>
      <c r="J56" s="73">
        <f>SUM(J54)</f>
        <v>851</v>
      </c>
      <c r="K56" s="776"/>
      <c r="L56" s="776"/>
      <c r="M56" s="774"/>
      <c r="N56" s="297">
        <f>N55</f>
        <v>0</v>
      </c>
      <c r="O56" s="776"/>
      <c r="P56" s="776"/>
      <c r="Q56" s="774"/>
      <c r="R56" s="73">
        <f>SUM(R54)</f>
        <v>851</v>
      </c>
      <c r="S56" s="776"/>
      <c r="T56" s="776"/>
      <c r="U56" s="774"/>
      <c r="V56" s="301">
        <f>V55</f>
        <v>0</v>
      </c>
      <c r="W56" s="776"/>
      <c r="X56" s="776"/>
      <c r="Y56" s="777"/>
      <c r="Z56" s="301">
        <f>Z55</f>
        <v>0</v>
      </c>
      <c r="AA56" s="776"/>
      <c r="AB56" s="776"/>
      <c r="AC56" s="774"/>
      <c r="AD56" s="73">
        <f>SUM(AD54)</f>
        <v>851</v>
      </c>
      <c r="AE56" s="776"/>
      <c r="AF56" s="863"/>
      <c r="AG56" s="777"/>
      <c r="AH56" s="301">
        <f>AH55</f>
        <v>0</v>
      </c>
      <c r="AI56" s="779"/>
      <c r="AJ56" s="194" t="s">
        <v>106</v>
      </c>
    </row>
    <row r="57" spans="2:36" ht="15.75">
      <c r="B57" s="193"/>
      <c r="C57" s="193"/>
      <c r="D57" s="193"/>
      <c r="E57" s="193"/>
      <c r="F57" s="193"/>
      <c r="G57" s="193"/>
      <c r="H57" s="193"/>
      <c r="I57" s="193"/>
      <c r="J57" s="193"/>
      <c r="K57" s="193"/>
      <c r="L57" s="192" t="s">
        <v>106</v>
      </c>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4"/>
    </row>
    <row r="58" ht="24.75" customHeight="1"/>
  </sheetData>
  <sheetProtection/>
  <mergeCells count="5">
    <mergeCell ref="A40:C40"/>
    <mergeCell ref="A6:AE6"/>
    <mergeCell ref="A7:AE7"/>
    <mergeCell ref="AC10:AE10"/>
    <mergeCell ref="A39:C39"/>
  </mergeCells>
  <printOptions horizontalCentered="1"/>
  <pageMargins left="0" right="0" top="0.5" bottom="0.5" header="0.25" footer="0.25"/>
  <pageSetup firstPageNumber="8" useFirstPageNumber="1" horizontalDpi="600" verticalDpi="600" orientation="landscape" scale="50" r:id="rId1"/>
  <headerFooter alignWithMargins="0">
    <oddFooter>&amp;C&amp;"Times New Roman,Regular"Exhibit B - Summary of Requirements</oddFooter>
  </headerFooter>
</worksheet>
</file>

<file path=xl/worksheets/sheet3.xml><?xml version="1.0" encoding="utf-8"?>
<worksheet xmlns="http://schemas.openxmlformats.org/spreadsheetml/2006/main" xmlns:r="http://schemas.openxmlformats.org/officeDocument/2006/relationships">
  <sheetPr>
    <tabColor indexed="24"/>
  </sheetPr>
  <dimension ref="A1:T57"/>
  <sheetViews>
    <sheetView zoomScalePageLayoutView="0" workbookViewId="0" topLeftCell="A1">
      <selection activeCell="B18" sqref="B18"/>
    </sheetView>
  </sheetViews>
  <sheetFormatPr defaultColWidth="8.88671875" defaultRowHeight="15"/>
  <cols>
    <col min="1" max="1" width="13.77734375" style="0" customWidth="1"/>
    <col min="2" max="2" width="32.77734375" style="0" customWidth="1"/>
  </cols>
  <sheetData>
    <row r="1" spans="1:20" s="276" customFormat="1" ht="18.75">
      <c r="A1" s="986" t="s">
        <v>111</v>
      </c>
      <c r="B1" s="987"/>
      <c r="C1" s="987"/>
      <c r="D1" s="987"/>
      <c r="E1" s="987"/>
      <c r="F1" s="987"/>
      <c r="G1" s="987"/>
      <c r="H1" s="987"/>
      <c r="I1" s="987"/>
      <c r="J1" s="987"/>
      <c r="K1" s="987"/>
      <c r="L1" s="987"/>
      <c r="M1" s="987"/>
      <c r="N1" s="987"/>
      <c r="O1" s="987"/>
      <c r="P1" s="987"/>
      <c r="Q1" s="987"/>
      <c r="R1" s="987"/>
      <c r="S1" s="987"/>
      <c r="T1" s="275" t="s">
        <v>105</v>
      </c>
    </row>
    <row r="2" spans="1:20" s="276" customFormat="1" ht="18.75">
      <c r="A2" s="104"/>
      <c r="B2" s="342"/>
      <c r="C2" s="342"/>
      <c r="D2" s="342"/>
      <c r="E2" s="342"/>
      <c r="F2" s="342"/>
      <c r="G2" s="342"/>
      <c r="H2" s="342"/>
      <c r="I2" s="342"/>
      <c r="J2" s="342"/>
      <c r="K2" s="342"/>
      <c r="L2" s="342"/>
      <c r="M2" s="342"/>
      <c r="N2" s="342"/>
      <c r="O2" s="342"/>
      <c r="P2" s="342"/>
      <c r="Q2" s="342"/>
      <c r="R2" s="342"/>
      <c r="S2" s="342"/>
      <c r="T2" s="275"/>
    </row>
    <row r="3" spans="1:20" s="276" customFormat="1" ht="18">
      <c r="A3" s="342"/>
      <c r="B3" s="342"/>
      <c r="C3" s="342"/>
      <c r="D3" s="342"/>
      <c r="E3" s="342"/>
      <c r="F3" s="342"/>
      <c r="G3" s="342"/>
      <c r="H3" s="342"/>
      <c r="I3" s="342"/>
      <c r="J3" s="342"/>
      <c r="K3" s="342"/>
      <c r="L3" s="342"/>
      <c r="M3" s="342"/>
      <c r="N3" s="342"/>
      <c r="O3" s="342"/>
      <c r="P3" s="342"/>
      <c r="Q3" s="342"/>
      <c r="R3" s="342"/>
      <c r="S3" s="342"/>
      <c r="T3" s="275"/>
    </row>
    <row r="4" spans="1:20" s="276" customFormat="1" ht="18.75">
      <c r="A4" s="995" t="s">
        <v>131</v>
      </c>
      <c r="B4" s="978"/>
      <c r="C4" s="978"/>
      <c r="D4" s="978"/>
      <c r="E4" s="978"/>
      <c r="F4" s="978"/>
      <c r="G4" s="978"/>
      <c r="H4" s="274"/>
      <c r="I4" s="274"/>
      <c r="J4" s="274"/>
      <c r="K4" s="274"/>
      <c r="L4" s="274"/>
      <c r="M4" s="274"/>
      <c r="N4" s="274"/>
      <c r="O4" s="274"/>
      <c r="P4" s="274"/>
      <c r="Q4" s="274"/>
      <c r="R4" s="274"/>
      <c r="S4" s="274"/>
      <c r="T4" s="275" t="s">
        <v>105</v>
      </c>
    </row>
    <row r="5" spans="1:20" s="276" customFormat="1" ht="18.75">
      <c r="A5" s="996" t="s">
        <v>29</v>
      </c>
      <c r="B5" s="978"/>
      <c r="C5" s="978"/>
      <c r="D5" s="978"/>
      <c r="E5" s="978"/>
      <c r="F5" s="978"/>
      <c r="G5" s="978"/>
      <c r="H5" s="273"/>
      <c r="I5" s="273"/>
      <c r="J5" s="273"/>
      <c r="K5" s="273"/>
      <c r="L5" s="273"/>
      <c r="M5" s="273"/>
      <c r="N5" s="273"/>
      <c r="O5" s="273"/>
      <c r="P5" s="273"/>
      <c r="Q5" s="273"/>
      <c r="R5" s="273"/>
      <c r="S5" s="273"/>
      <c r="T5" s="275" t="s">
        <v>105</v>
      </c>
    </row>
    <row r="6" spans="1:20" s="361" customFormat="1" ht="15.75">
      <c r="A6" s="997" t="s">
        <v>17</v>
      </c>
      <c r="B6" s="998"/>
      <c r="C6" s="998"/>
      <c r="D6" s="998"/>
      <c r="E6" s="998"/>
      <c r="F6" s="998"/>
      <c r="G6" s="998"/>
      <c r="H6" s="359"/>
      <c r="I6" s="359"/>
      <c r="J6" s="359"/>
      <c r="K6" s="359"/>
      <c r="L6" s="359"/>
      <c r="M6" s="359"/>
      <c r="N6" s="359"/>
      <c r="O6" s="359"/>
      <c r="P6" s="359"/>
      <c r="Q6" s="359"/>
      <c r="R6" s="359"/>
      <c r="S6" s="359"/>
      <c r="T6" s="360" t="s">
        <v>105</v>
      </c>
    </row>
    <row r="7" spans="1:20" ht="15">
      <c r="A7" s="252"/>
      <c r="B7" s="253"/>
      <c r="C7" s="253"/>
      <c r="D7" s="253"/>
      <c r="E7" s="253"/>
      <c r="F7" s="253"/>
      <c r="G7" s="253"/>
      <c r="H7" s="253"/>
      <c r="I7" s="253"/>
      <c r="J7" s="253"/>
      <c r="K7" s="253"/>
      <c r="L7" s="253"/>
      <c r="M7" s="253"/>
      <c r="N7" s="253"/>
      <c r="O7" s="253"/>
      <c r="P7" s="253"/>
      <c r="Q7" s="253"/>
      <c r="R7" s="253"/>
      <c r="S7" s="253"/>
      <c r="T7" s="250"/>
    </row>
    <row r="8" spans="1:20" ht="15.75" thickBot="1">
      <c r="A8" s="251"/>
      <c r="B8" s="251"/>
      <c r="C8" s="251"/>
      <c r="D8" s="251"/>
      <c r="E8" s="251"/>
      <c r="F8" s="251"/>
      <c r="G8" s="251"/>
      <c r="H8" s="251"/>
      <c r="I8" s="251"/>
      <c r="J8" s="251"/>
      <c r="K8" s="251"/>
      <c r="L8" s="251"/>
      <c r="M8" s="251"/>
      <c r="N8" s="251"/>
      <c r="O8" s="251"/>
      <c r="P8" s="251"/>
      <c r="Q8" s="251"/>
      <c r="R8" s="251"/>
      <c r="S8" s="251"/>
      <c r="T8" s="250"/>
    </row>
    <row r="9" spans="1:8" ht="24" customHeight="1">
      <c r="A9" s="988" t="s">
        <v>112</v>
      </c>
      <c r="B9" s="993" t="s">
        <v>113</v>
      </c>
      <c r="C9" s="990" t="s">
        <v>118</v>
      </c>
      <c r="D9" s="991"/>
      <c r="E9" s="991"/>
      <c r="F9" s="992"/>
      <c r="G9" s="999" t="s">
        <v>114</v>
      </c>
      <c r="H9" s="250" t="s">
        <v>105</v>
      </c>
    </row>
    <row r="10" spans="1:8" ht="15.75">
      <c r="A10" s="989"/>
      <c r="B10" s="994"/>
      <c r="C10" s="259" t="s">
        <v>36</v>
      </c>
      <c r="D10" s="259" t="s">
        <v>115</v>
      </c>
      <c r="E10" s="259" t="s">
        <v>57</v>
      </c>
      <c r="F10" s="260" t="s">
        <v>38</v>
      </c>
      <c r="G10" s="1000"/>
      <c r="H10" s="250" t="s">
        <v>105</v>
      </c>
    </row>
    <row r="11" spans="1:8" ht="16.5" thickBot="1">
      <c r="A11" s="267" t="s">
        <v>116</v>
      </c>
      <c r="B11" s="268" t="s">
        <v>130</v>
      </c>
      <c r="C11" s="269">
        <v>0</v>
      </c>
      <c r="D11" s="270">
        <v>0</v>
      </c>
      <c r="E11" s="270">
        <v>0</v>
      </c>
      <c r="F11" s="271">
        <v>4824</v>
      </c>
      <c r="G11" s="272">
        <f>SUM(C11:F11)</f>
        <v>4824</v>
      </c>
      <c r="H11" s="250" t="s">
        <v>105</v>
      </c>
    </row>
    <row r="12" spans="1:8" ht="16.5" thickBot="1">
      <c r="A12" s="261" t="s">
        <v>117</v>
      </c>
      <c r="B12" s="266"/>
      <c r="C12" s="262">
        <v>0</v>
      </c>
      <c r="D12" s="263">
        <v>0</v>
      </c>
      <c r="E12" s="263">
        <v>0</v>
      </c>
      <c r="F12" s="264">
        <f>SUM(F11)</f>
        <v>4824</v>
      </c>
      <c r="G12" s="265">
        <f>SUM(G11)</f>
        <v>4824</v>
      </c>
      <c r="H12" s="250" t="s">
        <v>106</v>
      </c>
    </row>
    <row r="13" spans="1:20" ht="15">
      <c r="A13" s="254"/>
      <c r="B13" s="255"/>
      <c r="C13" s="255"/>
      <c r="D13" s="255"/>
      <c r="E13" s="255"/>
      <c r="F13" s="255"/>
      <c r="G13" s="255"/>
      <c r="H13" s="255"/>
      <c r="I13" s="255"/>
      <c r="J13" s="255"/>
      <c r="K13" s="255"/>
      <c r="L13" s="255"/>
      <c r="M13" s="255"/>
      <c r="N13" s="255"/>
      <c r="O13" s="255"/>
      <c r="P13" s="255"/>
      <c r="Q13" s="255"/>
      <c r="R13" s="255"/>
      <c r="S13" s="255"/>
      <c r="T13" s="250"/>
    </row>
    <row r="14" spans="1:20" ht="15">
      <c r="A14" s="251"/>
      <c r="B14" s="251"/>
      <c r="C14" s="251"/>
      <c r="D14" s="251"/>
      <c r="E14" s="251"/>
      <c r="F14" s="251"/>
      <c r="G14" s="251"/>
      <c r="H14" s="251"/>
      <c r="I14" s="251"/>
      <c r="J14" s="251"/>
      <c r="K14" s="251"/>
      <c r="L14" s="251"/>
      <c r="M14" s="251"/>
      <c r="N14" s="251"/>
      <c r="O14" s="251"/>
      <c r="P14" s="251"/>
      <c r="Q14" s="251"/>
      <c r="R14" s="251"/>
      <c r="S14" s="251"/>
      <c r="T14" s="250"/>
    </row>
    <row r="15" spans="1:19" ht="15">
      <c r="A15" s="256"/>
      <c r="B15" s="257"/>
      <c r="C15" s="257"/>
      <c r="D15" s="257"/>
      <c r="E15" s="257"/>
      <c r="F15" s="257"/>
      <c r="G15" s="257"/>
      <c r="H15" s="257"/>
      <c r="I15" s="257"/>
      <c r="J15" s="257"/>
      <c r="K15" s="257"/>
      <c r="L15" s="257"/>
      <c r="M15" s="257"/>
      <c r="N15" s="251"/>
      <c r="O15" s="257"/>
      <c r="P15" s="257"/>
      <c r="Q15" s="257"/>
      <c r="R15" s="251"/>
      <c r="S15" s="258"/>
    </row>
    <row r="16" spans="1:19" ht="15">
      <c r="A16" s="257"/>
      <c r="B16" s="257"/>
      <c r="C16" s="257"/>
      <c r="D16" s="257"/>
      <c r="E16" s="257"/>
      <c r="F16" s="257"/>
      <c r="G16" s="257"/>
      <c r="H16" s="257"/>
      <c r="I16" s="257"/>
      <c r="J16" s="257"/>
      <c r="K16" s="257"/>
      <c r="L16" s="257"/>
      <c r="M16" s="257"/>
      <c r="N16" s="251"/>
      <c r="O16" s="257"/>
      <c r="P16" s="257"/>
      <c r="Q16" s="257"/>
      <c r="R16" s="251"/>
      <c r="S16" s="251"/>
    </row>
    <row r="57" ht="15.75">
      <c r="B57" s="377"/>
    </row>
  </sheetData>
  <sheetProtection/>
  <mergeCells count="8">
    <mergeCell ref="A1:S1"/>
    <mergeCell ref="A9:A10"/>
    <mergeCell ref="C9:F9"/>
    <mergeCell ref="B9:B10"/>
    <mergeCell ref="A4:G4"/>
    <mergeCell ref="A5:G5"/>
    <mergeCell ref="A6:G6"/>
    <mergeCell ref="G9:G10"/>
  </mergeCells>
  <printOptions horizontalCentered="1"/>
  <pageMargins left="1" right="0.75" top="0.5" bottom="1" header="0.5" footer="0.5"/>
  <pageSetup horizontalDpi="600" verticalDpi="60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tabColor indexed="47"/>
  </sheetPr>
  <dimension ref="A1:T57"/>
  <sheetViews>
    <sheetView view="pageBreakPreview" zoomScaleSheetLayoutView="100" workbookViewId="0" topLeftCell="A1">
      <selection activeCell="C33" sqref="C33"/>
    </sheetView>
  </sheetViews>
  <sheetFormatPr defaultColWidth="7.21484375" defaultRowHeight="15"/>
  <cols>
    <col min="1" max="1" width="45.4453125" style="15" customWidth="1"/>
    <col min="2" max="2" width="1.2265625" style="15" customWidth="1"/>
    <col min="3" max="3" width="8.77734375" style="15" customWidth="1"/>
    <col min="4" max="4" width="11.5546875" style="15" customWidth="1"/>
    <col min="5" max="5" width="1.2265625" style="15" customWidth="1"/>
    <col min="6" max="6" width="6.3359375" style="15" customWidth="1"/>
    <col min="7" max="7" width="7.88671875" style="15" customWidth="1"/>
    <col min="8" max="8" width="1.2265625" style="15" customWidth="1"/>
    <col min="9" max="9" width="6.3359375" style="15" customWidth="1"/>
    <col min="10" max="10" width="7.4453125" style="15" customWidth="1"/>
    <col min="11" max="11" width="1.2265625" style="15" customWidth="1"/>
    <col min="12" max="12" width="6.3359375" style="15" customWidth="1"/>
    <col min="13" max="13" width="7.21484375" style="15" customWidth="1"/>
    <col min="14" max="14" width="1.2265625" style="15" customWidth="1"/>
    <col min="15" max="15" width="6.3359375" style="15" customWidth="1"/>
    <col min="16" max="16" width="7.21484375" style="15" customWidth="1"/>
    <col min="17" max="17" width="1.2265625" style="15" customWidth="1"/>
    <col min="18" max="18" width="6.21484375" style="15" customWidth="1"/>
    <col min="19" max="16384" width="7.21484375" style="15" customWidth="1"/>
  </cols>
  <sheetData>
    <row r="1" spans="1:20" ht="18.75">
      <c r="A1" s="339" t="s">
        <v>92</v>
      </c>
      <c r="T1" s="195" t="s">
        <v>105</v>
      </c>
    </row>
    <row r="2" spans="1:20" ht="18.75" customHeight="1">
      <c r="A2" s="17" t="s">
        <v>146</v>
      </c>
      <c r="T2" s="195" t="s">
        <v>105</v>
      </c>
    </row>
    <row r="3" spans="1:20" ht="18.75" hidden="1">
      <c r="A3" s="340" t="s">
        <v>84</v>
      </c>
      <c r="B3" s="14"/>
      <c r="C3" s="14"/>
      <c r="D3" s="14"/>
      <c r="E3" s="14"/>
      <c r="F3" s="14"/>
      <c r="G3" s="14"/>
      <c r="H3" s="14"/>
      <c r="I3" s="14"/>
      <c r="J3" s="14"/>
      <c r="K3" s="14"/>
      <c r="L3" s="14"/>
      <c r="M3" s="14"/>
      <c r="N3" s="14"/>
      <c r="O3" s="14"/>
      <c r="P3" s="14"/>
      <c r="Q3" s="14"/>
      <c r="R3" s="14"/>
      <c r="S3" s="14"/>
      <c r="T3" s="195" t="s">
        <v>105</v>
      </c>
    </row>
    <row r="4" spans="1:20" ht="18.75" hidden="1">
      <c r="A4" s="341" t="s">
        <v>29</v>
      </c>
      <c r="B4" s="14"/>
      <c r="C4" s="14"/>
      <c r="D4" s="14"/>
      <c r="E4" s="14"/>
      <c r="F4" s="14"/>
      <c r="G4" s="14"/>
      <c r="H4" s="14"/>
      <c r="I4" s="14"/>
      <c r="J4" s="14"/>
      <c r="K4" s="14"/>
      <c r="L4" s="14"/>
      <c r="M4" s="14"/>
      <c r="N4" s="14"/>
      <c r="O4" s="14"/>
      <c r="P4" s="14"/>
      <c r="Q4" s="14"/>
      <c r="R4" s="14"/>
      <c r="S4" s="14"/>
      <c r="T4" s="195" t="s">
        <v>105</v>
      </c>
    </row>
    <row r="5" spans="1:20" s="358" customFormat="1" ht="15.75" hidden="1">
      <c r="A5" s="355" t="s">
        <v>17</v>
      </c>
      <c r="B5" s="356"/>
      <c r="C5" s="356"/>
      <c r="D5" s="356"/>
      <c r="E5" s="356"/>
      <c r="F5" s="356"/>
      <c r="G5" s="356"/>
      <c r="H5" s="356"/>
      <c r="I5" s="356"/>
      <c r="J5" s="356"/>
      <c r="K5" s="356"/>
      <c r="L5" s="356"/>
      <c r="M5" s="356"/>
      <c r="N5" s="356"/>
      <c r="O5" s="356"/>
      <c r="P5" s="356"/>
      <c r="Q5" s="356"/>
      <c r="R5" s="356"/>
      <c r="S5" s="356"/>
      <c r="T5" s="357" t="s">
        <v>105</v>
      </c>
    </row>
    <row r="6" ht="12.75" hidden="1">
      <c r="T6" s="195" t="s">
        <v>105</v>
      </c>
    </row>
    <row r="7" ht="13.5" hidden="1" thickBot="1">
      <c r="T7" s="195" t="s">
        <v>105</v>
      </c>
    </row>
    <row r="8" spans="1:20" ht="12.75" hidden="1">
      <c r="A8" s="137"/>
      <c r="B8" s="18"/>
      <c r="C8" s="138" t="s">
        <v>128</v>
      </c>
      <c r="D8" s="139"/>
      <c r="E8" s="58"/>
      <c r="F8" s="138">
        <v>2010</v>
      </c>
      <c r="G8" s="139"/>
      <c r="H8" s="58"/>
      <c r="I8" s="140">
        <v>2011</v>
      </c>
      <c r="J8" s="139"/>
      <c r="K8" s="58"/>
      <c r="L8" s="140">
        <v>2011</v>
      </c>
      <c r="M8" s="139"/>
      <c r="N8" s="58"/>
      <c r="O8" s="140">
        <v>2011</v>
      </c>
      <c r="P8" s="139"/>
      <c r="Q8" s="59"/>
      <c r="R8" s="140" t="s">
        <v>129</v>
      </c>
      <c r="S8" s="139"/>
      <c r="T8" s="195" t="s">
        <v>105</v>
      </c>
    </row>
    <row r="9" spans="1:20" ht="13.5" hidden="1" thickBot="1">
      <c r="A9" s="18"/>
      <c r="B9" s="18"/>
      <c r="C9" s="166" t="s">
        <v>91</v>
      </c>
      <c r="D9" s="61"/>
      <c r="E9" s="58"/>
      <c r="F9" s="60" t="s">
        <v>108</v>
      </c>
      <c r="G9" s="62"/>
      <c r="H9" s="58"/>
      <c r="I9" s="60" t="str">
        <f>+'[4](C) Sum of Req '!T75</f>
        <v>Current Services</v>
      </c>
      <c r="J9" s="62"/>
      <c r="K9" s="58"/>
      <c r="L9" s="60" t="s">
        <v>25</v>
      </c>
      <c r="M9" s="62"/>
      <c r="N9" s="58"/>
      <c r="O9" s="60" t="str">
        <f>+'[4](C) Sum of Req '!AF75</f>
        <v>Request</v>
      </c>
      <c r="P9" s="62"/>
      <c r="Q9" s="59"/>
      <c r="R9" s="60" t="str">
        <f>+'[4](C) Sum of Req '!AJ75</f>
        <v>Total Change</v>
      </c>
      <c r="S9" s="62"/>
      <c r="T9" s="195" t="s">
        <v>105</v>
      </c>
    </row>
    <row r="10" spans="1:20" ht="12.75" hidden="1">
      <c r="A10" s="1001" t="s">
        <v>85</v>
      </c>
      <c r="B10" s="20"/>
      <c r="C10" s="63"/>
      <c r="D10" s="64" t="s">
        <v>38</v>
      </c>
      <c r="E10" s="58"/>
      <c r="F10" s="63"/>
      <c r="G10" s="64" t="s">
        <v>38</v>
      </c>
      <c r="H10" s="58"/>
      <c r="I10" s="63"/>
      <c r="J10" s="64" t="s">
        <v>38</v>
      </c>
      <c r="K10" s="58"/>
      <c r="L10" s="63"/>
      <c r="M10" s="64" t="s">
        <v>38</v>
      </c>
      <c r="N10" s="58"/>
      <c r="O10" s="63"/>
      <c r="P10" s="64" t="s">
        <v>38</v>
      </c>
      <c r="Q10" s="59"/>
      <c r="R10" s="63"/>
      <c r="S10" s="64" t="s">
        <v>38</v>
      </c>
      <c r="T10" s="195" t="s">
        <v>105</v>
      </c>
    </row>
    <row r="11" spans="1:20" ht="12.75" hidden="1">
      <c r="A11" s="1002"/>
      <c r="B11" s="20"/>
      <c r="C11" s="65" t="s">
        <v>57</v>
      </c>
      <c r="D11" s="66" t="s">
        <v>51</v>
      </c>
      <c r="E11" s="58"/>
      <c r="F11" s="65" t="s">
        <v>57</v>
      </c>
      <c r="G11" s="66" t="s">
        <v>51</v>
      </c>
      <c r="H11" s="58"/>
      <c r="I11" s="65" t="s">
        <v>57</v>
      </c>
      <c r="J11" s="66" t="s">
        <v>51</v>
      </c>
      <c r="K11" s="58"/>
      <c r="L11" s="65" t="s">
        <v>57</v>
      </c>
      <c r="M11" s="66" t="s">
        <v>51</v>
      </c>
      <c r="N11" s="58"/>
      <c r="O11" s="65" t="s">
        <v>57</v>
      </c>
      <c r="P11" s="66" t="s">
        <v>51</v>
      </c>
      <c r="Q11" s="59"/>
      <c r="R11" s="65" t="s">
        <v>57</v>
      </c>
      <c r="S11" s="66" t="s">
        <v>51</v>
      </c>
      <c r="T11" s="195" t="s">
        <v>105</v>
      </c>
    </row>
    <row r="12" spans="1:20" ht="12.75" hidden="1">
      <c r="A12" s="142"/>
      <c r="B12" s="20"/>
      <c r="C12" s="20"/>
      <c r="D12" s="21"/>
      <c r="E12" s="18"/>
      <c r="F12" s="20"/>
      <c r="G12" s="21"/>
      <c r="H12" s="18"/>
      <c r="I12" s="20"/>
      <c r="J12" s="21"/>
      <c r="K12" s="18"/>
      <c r="L12" s="20"/>
      <c r="M12" s="21"/>
      <c r="N12" s="18"/>
      <c r="O12" s="20"/>
      <c r="P12" s="21"/>
      <c r="R12" s="20"/>
      <c r="S12" s="21"/>
      <c r="T12" s="195" t="s">
        <v>105</v>
      </c>
    </row>
    <row r="13" spans="1:20" ht="25.5" hidden="1">
      <c r="A13" s="143" t="s">
        <v>104</v>
      </c>
      <c r="B13" s="20"/>
      <c r="C13" s="20"/>
      <c r="D13" s="21"/>
      <c r="E13" s="18"/>
      <c r="F13" s="20"/>
      <c r="G13" s="21"/>
      <c r="H13" s="18"/>
      <c r="I13" s="20"/>
      <c r="J13" s="21"/>
      <c r="K13" s="18"/>
      <c r="L13" s="20"/>
      <c r="M13" s="21"/>
      <c r="N13" s="18"/>
      <c r="O13" s="20"/>
      <c r="P13" s="21"/>
      <c r="R13" s="20"/>
      <c r="S13" s="21"/>
      <c r="T13" s="195" t="s">
        <v>105</v>
      </c>
    </row>
    <row r="14" spans="1:20" ht="48" customHeight="1" hidden="1">
      <c r="A14" s="183" t="s">
        <v>107</v>
      </c>
      <c r="B14" s="19"/>
      <c r="C14" s="22"/>
      <c r="D14" s="23"/>
      <c r="E14" s="141"/>
      <c r="F14" s="22"/>
      <c r="G14" s="23"/>
      <c r="H14" s="141"/>
      <c r="I14" s="22"/>
      <c r="J14" s="23"/>
      <c r="K14" s="141"/>
      <c r="L14" s="22"/>
      <c r="M14" s="23"/>
      <c r="N14" s="141"/>
      <c r="O14" s="22"/>
      <c r="P14" s="23"/>
      <c r="R14" s="22"/>
      <c r="S14" s="23"/>
      <c r="T14" s="195" t="s">
        <v>105</v>
      </c>
    </row>
    <row r="15" spans="1:20" ht="12.75" hidden="1">
      <c r="A15" s="144" t="s">
        <v>30</v>
      </c>
      <c r="B15" s="20"/>
      <c r="C15" s="148">
        <v>340</v>
      </c>
      <c r="D15" s="90">
        <f>157788*0.4</f>
        <v>63115.200000000004</v>
      </c>
      <c r="E15" s="24"/>
      <c r="F15" s="91">
        <v>340</v>
      </c>
      <c r="G15" s="90">
        <f>163170*0.4</f>
        <v>65268</v>
      </c>
      <c r="H15" s="24"/>
      <c r="I15" s="91">
        <v>340</v>
      </c>
      <c r="J15" s="187">
        <f>'(B) Sum of Req '!AE32*0.4</f>
        <v>66612.8</v>
      </c>
      <c r="K15" s="24"/>
      <c r="L15" s="91">
        <v>0</v>
      </c>
      <c r="M15" s="90">
        <f>'(B) Sum of Req '!AE38*0.4</f>
        <v>-124.4</v>
      </c>
      <c r="N15" s="24"/>
      <c r="O15" s="91">
        <f>SUM(I15+L15)</f>
        <v>340</v>
      </c>
      <c r="P15" s="90">
        <f>J15+M15</f>
        <v>66488.40000000001</v>
      </c>
      <c r="Q15" s="153"/>
      <c r="R15" s="91">
        <f>SUM(O15-F15)</f>
        <v>0</v>
      </c>
      <c r="S15" s="155">
        <f>SUM(P15-G15)</f>
        <v>1220.4000000000087</v>
      </c>
      <c r="T15" s="195" t="s">
        <v>105</v>
      </c>
    </row>
    <row r="16" spans="1:20" ht="13.5" hidden="1" thickBot="1">
      <c r="A16" s="145" t="s">
        <v>31</v>
      </c>
      <c r="B16" s="20"/>
      <c r="C16" s="149">
        <v>511</v>
      </c>
      <c r="D16" s="150">
        <f>157788*0.6</f>
        <v>94672.8</v>
      </c>
      <c r="E16" s="18"/>
      <c r="F16" s="152">
        <v>511</v>
      </c>
      <c r="G16" s="150">
        <f>163170*0.6</f>
        <v>97902</v>
      </c>
      <c r="H16" s="18"/>
      <c r="I16" s="152">
        <v>511</v>
      </c>
      <c r="J16" s="187">
        <f>'(B) Sum of Req '!AE32*0.6</f>
        <v>99919.2</v>
      </c>
      <c r="K16" s="18"/>
      <c r="L16" s="152">
        <v>0</v>
      </c>
      <c r="M16" s="150">
        <f>'(B) Sum of Req '!AE38*0.6</f>
        <v>-186.6</v>
      </c>
      <c r="N16" s="18"/>
      <c r="O16" s="305">
        <f>SUM(I16+L16)</f>
        <v>511</v>
      </c>
      <c r="P16" s="90">
        <f>SUM(J16+M16)</f>
        <v>99732.59999999999</v>
      </c>
      <c r="R16" s="91">
        <f>SUM(O16-F16)</f>
        <v>0</v>
      </c>
      <c r="S16" s="155">
        <f>SUM(P16-G16)</f>
        <v>1830.5999999999913</v>
      </c>
      <c r="T16" s="195" t="s">
        <v>105</v>
      </c>
    </row>
    <row r="17" spans="1:20" s="16" customFormat="1" ht="13.5" hidden="1" thickBot="1">
      <c r="A17" s="146" t="s">
        <v>52</v>
      </c>
      <c r="B17" s="147"/>
      <c r="C17" s="92">
        <f>SUM(C15:C16)</f>
        <v>851</v>
      </c>
      <c r="D17" s="151">
        <f>SUM(D15:D16)</f>
        <v>157788</v>
      </c>
      <c r="E17" s="55"/>
      <c r="F17" s="92">
        <f>SUM(F15:F16)</f>
        <v>851</v>
      </c>
      <c r="G17" s="151">
        <f>SUM(G15:G16)</f>
        <v>163170</v>
      </c>
      <c r="H17" s="55"/>
      <c r="I17" s="92">
        <f aca="true" t="shared" si="0" ref="I17:P17">SUM(I15:I16)</f>
        <v>851</v>
      </c>
      <c r="J17" s="188">
        <f t="shared" si="0"/>
        <v>166532</v>
      </c>
      <c r="K17" s="55"/>
      <c r="L17" s="92">
        <f t="shared" si="0"/>
        <v>0</v>
      </c>
      <c r="M17" s="151">
        <f t="shared" si="0"/>
        <v>-311</v>
      </c>
      <c r="N17" s="55"/>
      <c r="O17" s="92">
        <f t="shared" si="0"/>
        <v>851</v>
      </c>
      <c r="P17" s="154">
        <f t="shared" si="0"/>
        <v>166221</v>
      </c>
      <c r="R17" s="92">
        <f>SUM(R15:R16)</f>
        <v>0</v>
      </c>
      <c r="S17" s="156">
        <f>SUM(S15:S16)</f>
        <v>3051</v>
      </c>
      <c r="T17" s="195" t="s">
        <v>106</v>
      </c>
    </row>
    <row r="18" ht="12.75" hidden="1"/>
    <row r="19" ht="12.75" hidden="1">
      <c r="G19" s="196" t="s">
        <v>106</v>
      </c>
    </row>
    <row r="20" ht="12.75" hidden="1"/>
    <row r="21" ht="12.75" hidden="1"/>
    <row r="22" ht="12.75" hidden="1"/>
    <row r="57" ht="15.75">
      <c r="B57" s="378"/>
    </row>
  </sheetData>
  <sheetProtection/>
  <mergeCells count="1">
    <mergeCell ref="A10:A11"/>
  </mergeCells>
  <printOptions horizontalCentered="1"/>
  <pageMargins left="0.75" right="0.75" top="1" bottom="1" header="0.5" footer="0.5"/>
  <pageSetup horizontalDpi="600" verticalDpi="600" orientation="landscape" scale="71" r:id="rId1"/>
  <headerFooter alignWithMargins="0">
    <oddFooter>&amp;C&amp;"Times New Roman,Regular"Exhibit D - Resources by DOJ Strategic Goal and Strategic Objective</oddFooter>
  </headerFooter>
</worksheet>
</file>

<file path=xl/worksheets/sheet5.xml><?xml version="1.0" encoding="utf-8"?>
<worksheet xmlns="http://schemas.openxmlformats.org/spreadsheetml/2006/main" xmlns:r="http://schemas.openxmlformats.org/officeDocument/2006/relationships">
  <sheetPr>
    <tabColor theme="3" tint="-0.24997000396251678"/>
  </sheetPr>
  <dimension ref="A1:T59"/>
  <sheetViews>
    <sheetView zoomScaleSheetLayoutView="100" zoomScalePageLayoutView="0" workbookViewId="0" topLeftCell="A1">
      <selection activeCell="E29" sqref="E29"/>
    </sheetView>
  </sheetViews>
  <sheetFormatPr defaultColWidth="8.88671875" defaultRowHeight="15"/>
  <cols>
    <col min="1" max="1" width="26.5546875" style="407" customWidth="1"/>
    <col min="2" max="2" width="23.88671875" style="407" customWidth="1"/>
    <col min="3" max="16384" width="8.88671875" style="407" customWidth="1"/>
  </cols>
  <sheetData>
    <row r="1" spans="1:20" s="398" customFormat="1" ht="18.75">
      <c r="A1" s="1003" t="s">
        <v>111</v>
      </c>
      <c r="B1" s="1004"/>
      <c r="C1" s="1004"/>
      <c r="D1" s="1004"/>
      <c r="E1" s="1004"/>
      <c r="F1" s="1004"/>
      <c r="G1" s="1004"/>
      <c r="H1" s="1004"/>
      <c r="I1" s="1004"/>
      <c r="J1" s="1004"/>
      <c r="K1" s="1004"/>
      <c r="L1" s="1004"/>
      <c r="M1" s="1004"/>
      <c r="N1" s="1004"/>
      <c r="O1" s="1004"/>
      <c r="P1" s="1004"/>
      <c r="Q1" s="1004"/>
      <c r="R1" s="1004"/>
      <c r="S1" s="1004"/>
      <c r="T1" s="397" t="s">
        <v>105</v>
      </c>
    </row>
    <row r="2" spans="1:20" s="398" customFormat="1" ht="18.75">
      <c r="A2" s="605"/>
      <c r="B2" s="606"/>
      <c r="C2" s="606"/>
      <c r="D2" s="606"/>
      <c r="E2" s="606"/>
      <c r="F2" s="606"/>
      <c r="G2" s="606"/>
      <c r="H2" s="406" t="s">
        <v>105</v>
      </c>
      <c r="I2" s="399"/>
      <c r="J2" s="399"/>
      <c r="K2" s="399"/>
      <c r="L2" s="399"/>
      <c r="M2" s="399"/>
      <c r="N2" s="399"/>
      <c r="O2" s="399"/>
      <c r="P2" s="399"/>
      <c r="Q2" s="399"/>
      <c r="R2" s="399"/>
      <c r="S2" s="399"/>
      <c r="T2" s="397"/>
    </row>
    <row r="3" spans="1:20" s="398" customFormat="1" ht="18">
      <c r="A3" s="606"/>
      <c r="B3" s="606"/>
      <c r="C3" s="606"/>
      <c r="D3" s="606"/>
      <c r="E3" s="606"/>
      <c r="F3" s="606"/>
      <c r="G3" s="606"/>
      <c r="H3" s="406" t="s">
        <v>105</v>
      </c>
      <c r="I3" s="399"/>
      <c r="J3" s="399"/>
      <c r="K3" s="399"/>
      <c r="L3" s="399"/>
      <c r="M3" s="399"/>
      <c r="N3" s="399"/>
      <c r="O3" s="399"/>
      <c r="P3" s="399"/>
      <c r="Q3" s="399"/>
      <c r="R3" s="399"/>
      <c r="S3" s="399"/>
      <c r="T3" s="397"/>
    </row>
    <row r="4" spans="1:20" s="398" customFormat="1" ht="18.75">
      <c r="A4" s="1005" t="s">
        <v>183</v>
      </c>
      <c r="B4" s="1006"/>
      <c r="C4" s="1006"/>
      <c r="D4" s="1006"/>
      <c r="E4" s="1006"/>
      <c r="F4" s="1006"/>
      <c r="G4" s="1006"/>
      <c r="H4" s="406" t="s">
        <v>105</v>
      </c>
      <c r="I4" s="401"/>
      <c r="J4" s="401"/>
      <c r="K4" s="401"/>
      <c r="L4" s="401"/>
      <c r="M4" s="401"/>
      <c r="N4" s="401"/>
      <c r="O4" s="401"/>
      <c r="P4" s="401"/>
      <c r="Q4" s="401"/>
      <c r="R4" s="401"/>
      <c r="S4" s="401"/>
      <c r="T4" s="397" t="s">
        <v>105</v>
      </c>
    </row>
    <row r="5" spans="1:20" s="398" customFormat="1" ht="18.75">
      <c r="A5" s="1007" t="s">
        <v>29</v>
      </c>
      <c r="B5" s="1006"/>
      <c r="C5" s="1006"/>
      <c r="D5" s="1006"/>
      <c r="E5" s="1006"/>
      <c r="F5" s="1006"/>
      <c r="G5" s="1006"/>
      <c r="H5" s="406" t="s">
        <v>105</v>
      </c>
      <c r="I5" s="400"/>
      <c r="J5" s="400"/>
      <c r="K5" s="400"/>
      <c r="L5" s="400"/>
      <c r="M5" s="400"/>
      <c r="N5" s="400"/>
      <c r="O5" s="400"/>
      <c r="P5" s="400"/>
      <c r="Q5" s="400"/>
      <c r="R5" s="400"/>
      <c r="S5" s="400"/>
      <c r="T5" s="397" t="s">
        <v>105</v>
      </c>
    </row>
    <row r="6" spans="1:20" s="404" customFormat="1" ht="15.75">
      <c r="A6" s="1008" t="s">
        <v>17</v>
      </c>
      <c r="B6" s="1009"/>
      <c r="C6" s="1009"/>
      <c r="D6" s="1009"/>
      <c r="E6" s="1009"/>
      <c r="F6" s="1009"/>
      <c r="G6" s="1009"/>
      <c r="H6" s="406" t="s">
        <v>105</v>
      </c>
      <c r="I6" s="402"/>
      <c r="J6" s="402"/>
      <c r="K6" s="402"/>
      <c r="L6" s="402"/>
      <c r="M6" s="402"/>
      <c r="N6" s="402"/>
      <c r="O6" s="402"/>
      <c r="P6" s="402"/>
      <c r="Q6" s="402"/>
      <c r="R6" s="402"/>
      <c r="S6" s="402"/>
      <c r="T6" s="403" t="s">
        <v>105</v>
      </c>
    </row>
    <row r="7" spans="1:20" ht="15">
      <c r="A7" s="607"/>
      <c r="B7" s="608"/>
      <c r="C7" s="608"/>
      <c r="D7" s="608"/>
      <c r="E7" s="608"/>
      <c r="F7" s="608"/>
      <c r="G7" s="608"/>
      <c r="H7" s="406" t="s">
        <v>105</v>
      </c>
      <c r="I7" s="405"/>
      <c r="J7" s="405"/>
      <c r="K7" s="405"/>
      <c r="L7" s="405"/>
      <c r="M7" s="405"/>
      <c r="N7" s="405"/>
      <c r="O7" s="405"/>
      <c r="P7" s="405"/>
      <c r="Q7" s="405"/>
      <c r="R7" s="405"/>
      <c r="S7" s="405"/>
      <c r="T7" s="406"/>
    </row>
    <row r="8" spans="1:20" ht="15.75" thickBot="1">
      <c r="A8" s="609"/>
      <c r="B8" s="609"/>
      <c r="C8" s="609"/>
      <c r="D8" s="609"/>
      <c r="E8" s="609"/>
      <c r="F8" s="609"/>
      <c r="G8" s="609"/>
      <c r="H8" s="406" t="s">
        <v>105</v>
      </c>
      <c r="I8" s="408"/>
      <c r="J8" s="408"/>
      <c r="K8" s="408"/>
      <c r="L8" s="408"/>
      <c r="M8" s="408"/>
      <c r="N8" s="408"/>
      <c r="O8" s="408"/>
      <c r="P8" s="408"/>
      <c r="Q8" s="408"/>
      <c r="R8" s="408"/>
      <c r="S8" s="408"/>
      <c r="T8" s="406"/>
    </row>
    <row r="9" spans="1:8" ht="24" customHeight="1">
      <c r="A9" s="1010" t="s">
        <v>181</v>
      </c>
      <c r="B9" s="1012" t="s">
        <v>113</v>
      </c>
      <c r="C9" s="1014" t="s">
        <v>118</v>
      </c>
      <c r="D9" s="1015"/>
      <c r="E9" s="1015"/>
      <c r="F9" s="1016"/>
      <c r="G9" s="1017" t="s">
        <v>182</v>
      </c>
      <c r="H9" s="406" t="s">
        <v>105</v>
      </c>
    </row>
    <row r="10" spans="1:8" ht="15.75">
      <c r="A10" s="1011"/>
      <c r="B10" s="1013"/>
      <c r="C10" s="409" t="s">
        <v>36</v>
      </c>
      <c r="D10" s="409" t="s">
        <v>115</v>
      </c>
      <c r="E10" s="409" t="s">
        <v>57</v>
      </c>
      <c r="F10" s="410" t="s">
        <v>38</v>
      </c>
      <c r="G10" s="1018"/>
      <c r="H10" s="406" t="s">
        <v>105</v>
      </c>
    </row>
    <row r="11" spans="1:8" ht="16.5" thickBot="1">
      <c r="A11" s="499" t="s">
        <v>178</v>
      </c>
      <c r="B11" s="500" t="s">
        <v>196</v>
      </c>
      <c r="C11" s="411">
        <v>0</v>
      </c>
      <c r="D11" s="412">
        <v>0</v>
      </c>
      <c r="E11" s="412">
        <v>0</v>
      </c>
      <c r="F11" s="421">
        <v>-135</v>
      </c>
      <c r="G11" s="422">
        <f>SUM(C11:F11)</f>
        <v>-135</v>
      </c>
      <c r="H11" s="406" t="s">
        <v>105</v>
      </c>
    </row>
    <row r="12" spans="1:8" ht="16.5" thickBot="1">
      <c r="A12" s="499" t="s">
        <v>195</v>
      </c>
      <c r="B12" s="500" t="s">
        <v>196</v>
      </c>
      <c r="C12" s="411">
        <v>0</v>
      </c>
      <c r="D12" s="412">
        <v>0</v>
      </c>
      <c r="E12" s="412">
        <v>0</v>
      </c>
      <c r="F12" s="421">
        <v>-76</v>
      </c>
      <c r="G12" s="422">
        <f>SUM(C12:F12)</f>
        <v>-76</v>
      </c>
      <c r="H12" s="406" t="s">
        <v>105</v>
      </c>
    </row>
    <row r="13" spans="1:8" ht="16.5" thickBot="1">
      <c r="A13" s="499" t="s">
        <v>179</v>
      </c>
      <c r="B13" s="500" t="s">
        <v>196</v>
      </c>
      <c r="C13" s="411">
        <v>0</v>
      </c>
      <c r="D13" s="412">
        <v>0</v>
      </c>
      <c r="E13" s="412">
        <v>0</v>
      </c>
      <c r="F13" s="421">
        <v>-100</v>
      </c>
      <c r="G13" s="422">
        <f>SUM(C13:F13)</f>
        <v>-100</v>
      </c>
      <c r="H13" s="406" t="s">
        <v>105</v>
      </c>
    </row>
    <row r="14" spans="1:8" ht="16.5" thickBot="1">
      <c r="A14" s="413" t="s">
        <v>182</v>
      </c>
      <c r="B14" s="414"/>
      <c r="C14" s="415">
        <v>0</v>
      </c>
      <c r="D14" s="416">
        <v>0</v>
      </c>
      <c r="E14" s="416">
        <v>0</v>
      </c>
      <c r="F14" s="423">
        <f>SUM(F11:F13)</f>
        <v>-311</v>
      </c>
      <c r="G14" s="424">
        <f>SUM(G11:G13)</f>
        <v>-311</v>
      </c>
      <c r="H14" s="406" t="s">
        <v>105</v>
      </c>
    </row>
    <row r="15" spans="1:20" ht="15">
      <c r="A15" s="610"/>
      <c r="B15" s="611"/>
      <c r="C15" s="611"/>
      <c r="D15" s="611"/>
      <c r="E15" s="611"/>
      <c r="F15" s="611"/>
      <c r="G15" s="611"/>
      <c r="H15" s="406" t="s">
        <v>105</v>
      </c>
      <c r="I15" s="417"/>
      <c r="J15" s="417"/>
      <c r="K15" s="417"/>
      <c r="L15" s="417"/>
      <c r="M15" s="417"/>
      <c r="N15" s="417"/>
      <c r="O15" s="417"/>
      <c r="P15" s="417"/>
      <c r="Q15" s="417"/>
      <c r="R15" s="417"/>
      <c r="S15" s="417"/>
      <c r="T15" s="406"/>
    </row>
    <row r="16" spans="1:20" ht="15">
      <c r="A16" s="609"/>
      <c r="B16" s="609"/>
      <c r="C16" s="609"/>
      <c r="D16" s="609"/>
      <c r="E16" s="609"/>
      <c r="F16" s="609"/>
      <c r="G16" s="609"/>
      <c r="H16" s="406" t="s">
        <v>105</v>
      </c>
      <c r="I16" s="408"/>
      <c r="J16" s="408"/>
      <c r="K16" s="408"/>
      <c r="L16" s="408"/>
      <c r="M16" s="408"/>
      <c r="N16" s="408"/>
      <c r="O16" s="408"/>
      <c r="P16" s="408"/>
      <c r="Q16" s="408"/>
      <c r="R16" s="408"/>
      <c r="S16" s="408"/>
      <c r="T16" s="406"/>
    </row>
    <row r="17" spans="1:19" ht="15">
      <c r="A17" s="612"/>
      <c r="B17" s="613"/>
      <c r="C17" s="613"/>
      <c r="D17" s="613"/>
      <c r="E17" s="613"/>
      <c r="F17" s="613"/>
      <c r="G17" s="613"/>
      <c r="H17" s="406" t="s">
        <v>105</v>
      </c>
      <c r="I17" s="418"/>
      <c r="J17" s="418"/>
      <c r="K17" s="418"/>
      <c r="L17" s="418"/>
      <c r="M17" s="418"/>
      <c r="N17" s="408"/>
      <c r="O17" s="418"/>
      <c r="P17" s="418"/>
      <c r="Q17" s="418"/>
      <c r="R17" s="408"/>
      <c r="S17" s="419"/>
    </row>
    <row r="18" spans="1:19" ht="15">
      <c r="A18" s="613"/>
      <c r="B18" s="614" t="s">
        <v>184</v>
      </c>
      <c r="C18" s="613"/>
      <c r="D18" s="613"/>
      <c r="E18" s="613"/>
      <c r="F18" s="613"/>
      <c r="G18" s="613"/>
      <c r="H18" s="406" t="s">
        <v>105</v>
      </c>
      <c r="I18" s="418"/>
      <c r="J18" s="418"/>
      <c r="K18" s="418"/>
      <c r="L18" s="418"/>
      <c r="M18" s="418"/>
      <c r="N18" s="408"/>
      <c r="O18" s="418"/>
      <c r="P18" s="418"/>
      <c r="Q18" s="418"/>
      <c r="R18" s="408"/>
      <c r="S18" s="408"/>
    </row>
    <row r="59" ht="15.75">
      <c r="B59" s="420"/>
    </row>
  </sheetData>
  <sheetProtection/>
  <mergeCells count="8">
    <mergeCell ref="A1:S1"/>
    <mergeCell ref="A4:G4"/>
    <mergeCell ref="A5:G5"/>
    <mergeCell ref="A6:G6"/>
    <mergeCell ref="A9:A10"/>
    <mergeCell ref="B9:B10"/>
    <mergeCell ref="C9:F9"/>
    <mergeCell ref="G9:G10"/>
  </mergeCells>
  <printOptions horizontalCentered="1"/>
  <pageMargins left="1" right="0.75" top="0.5" bottom="1" header="0.5" footer="0.5"/>
  <pageSetup horizontalDpi="600" verticalDpi="600" orientation="landscape" scale="99" r:id="rId1"/>
  <headerFooter alignWithMargins="0">
    <oddFooter>&amp;C&amp;"Times New Roman,Regular"Exhibit C -  Program Increases/Offsets By Decision Unit</oddFooter>
  </headerFooter>
</worksheet>
</file>

<file path=xl/worksheets/sheet6.xml><?xml version="1.0" encoding="utf-8"?>
<worksheet xmlns="http://schemas.openxmlformats.org/spreadsheetml/2006/main" xmlns:r="http://schemas.openxmlformats.org/officeDocument/2006/relationships">
  <sheetPr>
    <tabColor theme="5" tint="-0.24997000396251678"/>
  </sheetPr>
  <dimension ref="A1:R57"/>
  <sheetViews>
    <sheetView zoomScaleSheetLayoutView="100" zoomScalePageLayoutView="0" workbookViewId="0" topLeftCell="B1">
      <selection activeCell="N27" sqref="N27"/>
    </sheetView>
  </sheetViews>
  <sheetFormatPr defaultColWidth="7.21484375" defaultRowHeight="15"/>
  <cols>
    <col min="1" max="1" width="45.4453125" style="15" customWidth="1"/>
    <col min="2" max="2" width="1.2265625" style="15" customWidth="1"/>
    <col min="3" max="3" width="8.77734375" style="15" customWidth="1"/>
    <col min="4" max="4" width="11.5546875" style="15" customWidth="1"/>
    <col min="5" max="5" width="1.2265625" style="15" customWidth="1"/>
    <col min="6" max="6" width="6.3359375" style="15" customWidth="1"/>
    <col min="7" max="7" width="7.88671875" style="15" customWidth="1"/>
    <col min="8" max="8" width="1.2265625" style="15" customWidth="1"/>
    <col min="9" max="9" width="6.3359375" style="15" customWidth="1"/>
    <col min="10" max="10" width="7.4453125" style="15" customWidth="1"/>
    <col min="11" max="11" width="6.3359375" style="15" customWidth="1"/>
    <col min="12" max="12" width="7.21484375" style="15" customWidth="1"/>
    <col min="13" max="13" width="6.3359375" style="15" customWidth="1"/>
    <col min="14" max="14" width="7.21484375" style="15" customWidth="1"/>
    <col min="15" max="15" width="1.2265625" style="15" customWidth="1"/>
    <col min="16" max="16" width="6.21484375" style="15" customWidth="1"/>
    <col min="17" max="17" width="8.99609375" style="15" bestFit="1" customWidth="1"/>
    <col min="18" max="16384" width="7.21484375" style="15" customWidth="1"/>
  </cols>
  <sheetData>
    <row r="1" spans="1:18" ht="18.75">
      <c r="A1" s="339" t="s">
        <v>92</v>
      </c>
      <c r="B1" s="615"/>
      <c r="C1" s="615"/>
      <c r="D1" s="615"/>
      <c r="E1" s="615"/>
      <c r="F1" s="615"/>
      <c r="G1" s="615"/>
      <c r="H1" s="615"/>
      <c r="I1" s="615"/>
      <c r="J1" s="615"/>
      <c r="K1" s="615"/>
      <c r="L1" s="615"/>
      <c r="M1" s="615"/>
      <c r="N1" s="615"/>
      <c r="O1" s="615"/>
      <c r="P1" s="615"/>
      <c r="Q1" s="615"/>
      <c r="R1" s="195" t="s">
        <v>105</v>
      </c>
    </row>
    <row r="2" spans="1:18" ht="18.75" customHeight="1">
      <c r="A2" s="616"/>
      <c r="B2" s="615"/>
      <c r="C2" s="615"/>
      <c r="D2" s="615"/>
      <c r="E2" s="615"/>
      <c r="F2" s="615"/>
      <c r="G2" s="615"/>
      <c r="H2" s="615"/>
      <c r="I2" s="615"/>
      <c r="J2" s="615"/>
      <c r="K2" s="615"/>
      <c r="L2" s="615"/>
      <c r="M2" s="615"/>
      <c r="N2" s="615"/>
      <c r="O2" s="615"/>
      <c r="P2" s="615"/>
      <c r="Q2" s="615"/>
      <c r="R2" s="195" t="s">
        <v>105</v>
      </c>
    </row>
    <row r="3" spans="1:18" ht="18.75">
      <c r="A3" s="340" t="s">
        <v>84</v>
      </c>
      <c r="B3" s="617"/>
      <c r="C3" s="617"/>
      <c r="D3" s="617"/>
      <c r="E3" s="617"/>
      <c r="F3" s="617"/>
      <c r="G3" s="617"/>
      <c r="H3" s="617"/>
      <c r="I3" s="617"/>
      <c r="J3" s="617"/>
      <c r="K3" s="617"/>
      <c r="L3" s="617"/>
      <c r="M3" s="617"/>
      <c r="N3" s="617"/>
      <c r="O3" s="617"/>
      <c r="P3" s="617"/>
      <c r="Q3" s="617"/>
      <c r="R3" s="195" t="s">
        <v>105</v>
      </c>
    </row>
    <row r="4" spans="1:18" ht="18.75">
      <c r="A4" s="341" t="s">
        <v>29</v>
      </c>
      <c r="B4" s="617"/>
      <c r="C4" s="617"/>
      <c r="D4" s="617"/>
      <c r="E4" s="617"/>
      <c r="F4" s="617"/>
      <c r="G4" s="617"/>
      <c r="H4" s="617"/>
      <c r="I4" s="617"/>
      <c r="J4" s="617"/>
      <c r="K4" s="617"/>
      <c r="L4" s="617"/>
      <c r="M4" s="617"/>
      <c r="N4" s="617"/>
      <c r="O4" s="617"/>
      <c r="P4" s="617"/>
      <c r="Q4" s="617"/>
      <c r="R4" s="195" t="s">
        <v>105</v>
      </c>
    </row>
    <row r="5" spans="1:18" s="425" customFormat="1" ht="15.75">
      <c r="A5" s="355" t="s">
        <v>17</v>
      </c>
      <c r="B5" s="618"/>
      <c r="C5" s="618"/>
      <c r="D5" s="618"/>
      <c r="E5" s="618"/>
      <c r="F5" s="618"/>
      <c r="G5" s="618"/>
      <c r="H5" s="618"/>
      <c r="I5" s="618"/>
      <c r="J5" s="618"/>
      <c r="K5" s="618"/>
      <c r="L5" s="618"/>
      <c r="M5" s="618"/>
      <c r="N5" s="618"/>
      <c r="O5" s="618"/>
      <c r="P5" s="618"/>
      <c r="Q5" s="618"/>
      <c r="R5" s="357" t="s">
        <v>105</v>
      </c>
    </row>
    <row r="6" spans="1:18" ht="12.75">
      <c r="A6" s="615"/>
      <c r="B6" s="615"/>
      <c r="C6" s="615"/>
      <c r="D6" s="615"/>
      <c r="E6" s="615"/>
      <c r="F6" s="615"/>
      <c r="G6" s="615"/>
      <c r="H6" s="615"/>
      <c r="I6" s="615"/>
      <c r="J6" s="615"/>
      <c r="K6" s="615"/>
      <c r="L6" s="615"/>
      <c r="M6" s="615"/>
      <c r="N6" s="615"/>
      <c r="O6" s="615"/>
      <c r="P6" s="615"/>
      <c r="Q6" s="615"/>
      <c r="R6" s="195" t="s">
        <v>105</v>
      </c>
    </row>
    <row r="7" spans="1:18" ht="13.5" thickBot="1">
      <c r="A7" s="615"/>
      <c r="B7" s="615"/>
      <c r="C7" s="615"/>
      <c r="D7" s="615"/>
      <c r="E7" s="615"/>
      <c r="F7" s="615"/>
      <c r="G7" s="615"/>
      <c r="H7" s="615"/>
      <c r="I7" s="615"/>
      <c r="J7" s="615"/>
      <c r="K7" s="615"/>
      <c r="L7" s="615"/>
      <c r="M7" s="615"/>
      <c r="N7" s="615"/>
      <c r="O7" s="615"/>
      <c r="P7" s="615"/>
      <c r="Q7" s="615"/>
      <c r="R7" s="195" t="s">
        <v>105</v>
      </c>
    </row>
    <row r="8" spans="1:18" ht="12.75">
      <c r="A8" s="619"/>
      <c r="B8" s="620"/>
      <c r="C8" s="138" t="s">
        <v>144</v>
      </c>
      <c r="D8" s="139"/>
      <c r="E8" s="621"/>
      <c r="F8" s="138">
        <v>2011</v>
      </c>
      <c r="G8" s="139"/>
      <c r="H8" s="621"/>
      <c r="I8" s="140">
        <v>2012</v>
      </c>
      <c r="J8" s="139"/>
      <c r="K8" s="140">
        <v>2012</v>
      </c>
      <c r="L8" s="139"/>
      <c r="M8" s="140">
        <v>2012</v>
      </c>
      <c r="N8" s="139"/>
      <c r="O8" s="625"/>
      <c r="P8" s="140">
        <v>2012</v>
      </c>
      <c r="Q8" s="139"/>
      <c r="R8" s="195" t="s">
        <v>105</v>
      </c>
    </row>
    <row r="9" spans="1:18" ht="13.5" thickBot="1">
      <c r="A9" s="620"/>
      <c r="B9" s="620"/>
      <c r="C9" s="166" t="s">
        <v>91</v>
      </c>
      <c r="D9" s="61"/>
      <c r="E9" s="621"/>
      <c r="F9" s="60" t="s">
        <v>231</v>
      </c>
      <c r="G9" s="62"/>
      <c r="H9" s="621"/>
      <c r="I9" s="60" t="str">
        <f>+'[4](C) Sum of Req '!T75</f>
        <v>Current Services</v>
      </c>
      <c r="J9" s="62"/>
      <c r="K9" s="60" t="s">
        <v>42</v>
      </c>
      <c r="L9" s="62"/>
      <c r="M9" s="60" t="s">
        <v>82</v>
      </c>
      <c r="N9" s="62"/>
      <c r="O9" s="625"/>
      <c r="P9" s="60" t="s">
        <v>35</v>
      </c>
      <c r="Q9" s="62"/>
      <c r="R9" s="195" t="s">
        <v>105</v>
      </c>
    </row>
    <row r="10" spans="1:18" ht="12.75">
      <c r="A10" s="1001" t="s">
        <v>85</v>
      </c>
      <c r="B10" s="20"/>
      <c r="C10" s="63"/>
      <c r="D10" s="64" t="s">
        <v>38</v>
      </c>
      <c r="E10" s="621"/>
      <c r="F10" s="63"/>
      <c r="G10" s="64" t="s">
        <v>38</v>
      </c>
      <c r="H10" s="621"/>
      <c r="I10" s="63"/>
      <c r="J10" s="64" t="s">
        <v>38</v>
      </c>
      <c r="K10" s="63"/>
      <c r="L10" s="64" t="s">
        <v>38</v>
      </c>
      <c r="M10" s="63"/>
      <c r="N10" s="64" t="s">
        <v>38</v>
      </c>
      <c r="O10" s="625"/>
      <c r="P10" s="63"/>
      <c r="Q10" s="64" t="s">
        <v>38</v>
      </c>
      <c r="R10" s="195" t="s">
        <v>105</v>
      </c>
    </row>
    <row r="11" spans="1:18" ht="12.75">
      <c r="A11" s="1002"/>
      <c r="B11" s="20"/>
      <c r="C11" s="65" t="s">
        <v>57</v>
      </c>
      <c r="D11" s="66" t="s">
        <v>51</v>
      </c>
      <c r="E11" s="621"/>
      <c r="F11" s="65" t="s">
        <v>57</v>
      </c>
      <c r="G11" s="66" t="s">
        <v>51</v>
      </c>
      <c r="H11" s="621"/>
      <c r="I11" s="65" t="s">
        <v>57</v>
      </c>
      <c r="J11" s="66" t="s">
        <v>51</v>
      </c>
      <c r="K11" s="65" t="s">
        <v>57</v>
      </c>
      <c r="L11" s="66" t="s">
        <v>51</v>
      </c>
      <c r="M11" s="65" t="s">
        <v>57</v>
      </c>
      <c r="N11" s="66" t="s">
        <v>51</v>
      </c>
      <c r="O11" s="625"/>
      <c r="P11" s="65" t="s">
        <v>57</v>
      </c>
      <c r="Q11" s="66" t="s">
        <v>51</v>
      </c>
      <c r="R11" s="195" t="s">
        <v>105</v>
      </c>
    </row>
    <row r="12" spans="1:18" ht="12.75">
      <c r="A12" s="628"/>
      <c r="B12" s="629"/>
      <c r="C12" s="629"/>
      <c r="D12" s="630"/>
      <c r="E12" s="620"/>
      <c r="F12" s="629"/>
      <c r="G12" s="630"/>
      <c r="H12" s="620"/>
      <c r="I12" s="629"/>
      <c r="J12" s="630"/>
      <c r="K12" s="629"/>
      <c r="L12" s="630"/>
      <c r="M12" s="629"/>
      <c r="N12" s="630"/>
      <c r="O12" s="615"/>
      <c r="P12" s="629"/>
      <c r="Q12" s="630"/>
      <c r="R12" s="195" t="s">
        <v>105</v>
      </c>
    </row>
    <row r="13" spans="1:18" ht="25.5">
      <c r="A13" s="143" t="s">
        <v>104</v>
      </c>
      <c r="B13" s="20"/>
      <c r="C13" s="629"/>
      <c r="D13" s="630"/>
      <c r="E13" s="620"/>
      <c r="F13" s="629"/>
      <c r="G13" s="630"/>
      <c r="H13" s="620"/>
      <c r="I13" s="629"/>
      <c r="J13" s="630"/>
      <c r="K13" s="629"/>
      <c r="L13" s="630"/>
      <c r="M13" s="629"/>
      <c r="N13" s="630"/>
      <c r="O13" s="615"/>
      <c r="P13" s="629"/>
      <c r="Q13" s="630"/>
      <c r="R13" s="195" t="s">
        <v>105</v>
      </c>
    </row>
    <row r="14" spans="1:18" ht="48" customHeight="1">
      <c r="A14" s="183" t="s">
        <v>107</v>
      </c>
      <c r="B14" s="19"/>
      <c r="C14" s="631"/>
      <c r="D14" s="632"/>
      <c r="E14" s="622"/>
      <c r="F14" s="631"/>
      <c r="G14" s="632"/>
      <c r="H14" s="622"/>
      <c r="I14" s="631"/>
      <c r="J14" s="632"/>
      <c r="K14" s="631"/>
      <c r="L14" s="632"/>
      <c r="M14" s="631"/>
      <c r="N14" s="632"/>
      <c r="O14" s="615"/>
      <c r="P14" s="631"/>
      <c r="Q14" s="632"/>
      <c r="R14" s="195" t="s">
        <v>105</v>
      </c>
    </row>
    <row r="15" spans="1:18" ht="12.75">
      <c r="A15" s="144" t="s">
        <v>30</v>
      </c>
      <c r="B15" s="20"/>
      <c r="C15" s="148">
        <v>340</v>
      </c>
      <c r="D15" s="90">
        <v>65268</v>
      </c>
      <c r="E15" s="623"/>
      <c r="F15" s="91">
        <v>340</v>
      </c>
      <c r="G15" s="90">
        <f>G17*0.4</f>
        <v>65268</v>
      </c>
      <c r="H15" s="623"/>
      <c r="I15" s="91">
        <v>340</v>
      </c>
      <c r="J15" s="187">
        <f>J17*0.4</f>
        <v>66612.8</v>
      </c>
      <c r="K15" s="91">
        <v>0</v>
      </c>
      <c r="L15" s="90">
        <f>'[8](B) Sum of Req '!AE38*0.4</f>
        <v>0</v>
      </c>
      <c r="M15" s="91">
        <v>0</v>
      </c>
      <c r="N15" s="90">
        <v>-125</v>
      </c>
      <c r="O15" s="626"/>
      <c r="P15" s="91">
        <v>340</v>
      </c>
      <c r="Q15" s="155">
        <f>J15+N15</f>
        <v>66487.8</v>
      </c>
      <c r="R15" s="195" t="s">
        <v>105</v>
      </c>
    </row>
    <row r="16" spans="1:18" ht="13.5" thickBot="1">
      <c r="A16" s="145" t="s">
        <v>31</v>
      </c>
      <c r="B16" s="20"/>
      <c r="C16" s="149">
        <v>511</v>
      </c>
      <c r="D16" s="150">
        <v>97902</v>
      </c>
      <c r="E16" s="620"/>
      <c r="F16" s="152">
        <v>511</v>
      </c>
      <c r="G16" s="150">
        <f>G17*0.6</f>
        <v>97902</v>
      </c>
      <c r="H16" s="620"/>
      <c r="I16" s="152">
        <v>511</v>
      </c>
      <c r="J16" s="187">
        <f>J17*0.6</f>
        <v>99919.2</v>
      </c>
      <c r="K16" s="152">
        <v>0</v>
      </c>
      <c r="L16" s="150">
        <f>'[8](B) Sum of Req '!AE38*0.6</f>
        <v>0</v>
      </c>
      <c r="M16" s="305">
        <v>0</v>
      </c>
      <c r="N16" s="90">
        <v>-186</v>
      </c>
      <c r="O16" s="615"/>
      <c r="P16" s="91">
        <v>511</v>
      </c>
      <c r="Q16" s="155">
        <f>J16+N16</f>
        <v>99733.2</v>
      </c>
      <c r="R16" s="195" t="s">
        <v>105</v>
      </c>
    </row>
    <row r="17" spans="1:18" s="16" customFormat="1" ht="13.5" thickBot="1">
      <c r="A17" s="146" t="s">
        <v>52</v>
      </c>
      <c r="B17" s="147"/>
      <c r="C17" s="92">
        <f>SUM(C15:C16)</f>
        <v>851</v>
      </c>
      <c r="D17" s="151">
        <f>SUM(D15:D16)</f>
        <v>163170</v>
      </c>
      <c r="E17" s="624"/>
      <c r="F17" s="92">
        <f>SUM(F15:F16)</f>
        <v>851</v>
      </c>
      <c r="G17" s="151">
        <v>163170</v>
      </c>
      <c r="H17" s="624"/>
      <c r="I17" s="92">
        <f aca="true" t="shared" si="0" ref="I17:N17">SUM(I15:I16)</f>
        <v>851</v>
      </c>
      <c r="J17" s="188">
        <v>166532</v>
      </c>
      <c r="K17" s="92">
        <f t="shared" si="0"/>
        <v>0</v>
      </c>
      <c r="L17" s="151">
        <f t="shared" si="0"/>
        <v>0</v>
      </c>
      <c r="M17" s="92">
        <f t="shared" si="0"/>
        <v>0</v>
      </c>
      <c r="N17" s="154">
        <f t="shared" si="0"/>
        <v>-311</v>
      </c>
      <c r="O17" s="627"/>
      <c r="P17" s="92">
        <f>SUM(P15:P16)</f>
        <v>851</v>
      </c>
      <c r="Q17" s="156">
        <f>SUM(Q15:Q16)</f>
        <v>166221</v>
      </c>
      <c r="R17" s="195" t="s">
        <v>106</v>
      </c>
    </row>
    <row r="19" ht="12.75">
      <c r="G19" s="196" t="s">
        <v>106</v>
      </c>
    </row>
    <row r="57" ht="15.75">
      <c r="B57" s="378"/>
    </row>
  </sheetData>
  <sheetProtection/>
  <mergeCells count="1">
    <mergeCell ref="A10:A11"/>
  </mergeCells>
  <printOptions horizontalCentered="1"/>
  <pageMargins left="0.75" right="0.75" top="1" bottom="1" header="0.5" footer="0.5"/>
  <pageSetup horizontalDpi="600" verticalDpi="600" orientation="landscape" scale="70" r:id="rId1"/>
  <headerFooter alignWithMargins="0">
    <oddFooter>&amp;C&amp;"Times New Roman,Regular"Exhibit D - Resources by DOJ Strategic Goal and Strategic Objective</oddFooter>
  </headerFooter>
</worksheet>
</file>

<file path=xl/worksheets/sheet7.xml><?xml version="1.0" encoding="utf-8"?>
<worksheet xmlns="http://schemas.openxmlformats.org/spreadsheetml/2006/main" xmlns:r="http://schemas.openxmlformats.org/officeDocument/2006/relationships">
  <dimension ref="A1:AD48"/>
  <sheetViews>
    <sheetView zoomScaleSheetLayoutView="100" workbookViewId="0" topLeftCell="A1">
      <selection activeCell="A10" sqref="A10:M10"/>
    </sheetView>
  </sheetViews>
  <sheetFormatPr defaultColWidth="8.88671875" defaultRowHeight="15"/>
  <cols>
    <col min="1" max="1" width="9.4453125" style="442" customWidth="1"/>
    <col min="2" max="4" width="8.88671875" style="442" customWidth="1"/>
    <col min="5" max="5" width="9.5546875" style="442" customWidth="1"/>
    <col min="6" max="6" width="0.78125" style="442" customWidth="1"/>
    <col min="7" max="7" width="10.3359375" style="442" customWidth="1"/>
    <col min="8" max="8" width="0.44140625" style="442" customWidth="1"/>
    <col min="9" max="9" width="9.5546875" style="442" customWidth="1"/>
    <col min="10" max="10" width="0.671875" style="442" customWidth="1"/>
    <col min="11" max="11" width="10.4453125" style="442" customWidth="1"/>
    <col min="12" max="12" width="8.88671875" style="442" customWidth="1"/>
    <col min="13" max="13" width="26.88671875" style="442" customWidth="1"/>
    <col min="14" max="15" width="7.21484375" style="485" customWidth="1"/>
    <col min="16" max="16" width="8.5546875" style="491" customWidth="1"/>
    <col min="17" max="17" width="8.88671875" style="447" customWidth="1"/>
    <col min="18" max="16384" width="8.88671875" style="442" customWidth="1"/>
  </cols>
  <sheetData>
    <row r="1" spans="1:17" s="434" customFormat="1" ht="18.75">
      <c r="A1" s="433" t="s">
        <v>88</v>
      </c>
      <c r="B1" s="633"/>
      <c r="C1" s="633"/>
      <c r="D1" s="633"/>
      <c r="E1" s="633"/>
      <c r="F1" s="633"/>
      <c r="G1" s="633"/>
      <c r="H1" s="633"/>
      <c r="I1" s="633"/>
      <c r="J1" s="633"/>
      <c r="K1" s="633"/>
      <c r="L1" s="633"/>
      <c r="M1" s="633"/>
      <c r="N1" s="634"/>
      <c r="O1" s="634"/>
      <c r="P1" s="634"/>
      <c r="Q1" s="435" t="s">
        <v>105</v>
      </c>
    </row>
    <row r="2" spans="1:17" s="434" customFormat="1" ht="18.75">
      <c r="A2" s="635"/>
      <c r="B2" s="633"/>
      <c r="C2" s="633"/>
      <c r="D2" s="633"/>
      <c r="E2" s="633"/>
      <c r="F2" s="633"/>
      <c r="G2" s="633"/>
      <c r="H2" s="633"/>
      <c r="I2" s="633"/>
      <c r="J2" s="633"/>
      <c r="K2" s="633"/>
      <c r="L2" s="633"/>
      <c r="M2" s="633"/>
      <c r="N2" s="634"/>
      <c r="O2" s="634"/>
      <c r="P2" s="634"/>
      <c r="Q2" s="435" t="s">
        <v>105</v>
      </c>
    </row>
    <row r="3" spans="1:30" s="434" customFormat="1" ht="15" customHeight="1">
      <c r="A3" s="1028" t="s">
        <v>11</v>
      </c>
      <c r="B3" s="1028"/>
      <c r="C3" s="1028"/>
      <c r="D3" s="1028"/>
      <c r="E3" s="1028"/>
      <c r="F3" s="1028"/>
      <c r="G3" s="1028"/>
      <c r="H3" s="1028"/>
      <c r="I3" s="1028"/>
      <c r="J3" s="1028"/>
      <c r="K3" s="1028"/>
      <c r="L3" s="1028"/>
      <c r="M3" s="1028"/>
      <c r="N3" s="1028"/>
      <c r="O3" s="1028"/>
      <c r="P3" s="1028"/>
      <c r="Q3" s="435" t="s">
        <v>105</v>
      </c>
      <c r="R3" s="436"/>
      <c r="S3" s="436"/>
      <c r="T3" s="436"/>
      <c r="U3" s="436"/>
      <c r="V3" s="436"/>
      <c r="W3" s="436"/>
      <c r="X3" s="436"/>
      <c r="Y3" s="436"/>
      <c r="Z3" s="436"/>
      <c r="AA3" s="436"/>
      <c r="AB3" s="436"/>
      <c r="AC3" s="436"/>
      <c r="AD3" s="436"/>
    </row>
    <row r="4" spans="1:30" s="434" customFormat="1" ht="18.75">
      <c r="A4" s="1029" t="s">
        <v>29</v>
      </c>
      <c r="B4" s="1029"/>
      <c r="C4" s="1029"/>
      <c r="D4" s="1029"/>
      <c r="E4" s="1029"/>
      <c r="F4" s="1029"/>
      <c r="G4" s="1029"/>
      <c r="H4" s="1029"/>
      <c r="I4" s="1029"/>
      <c r="J4" s="1029"/>
      <c r="K4" s="1029"/>
      <c r="L4" s="1029"/>
      <c r="M4" s="1029"/>
      <c r="N4" s="1029"/>
      <c r="O4" s="1029"/>
      <c r="P4" s="1029"/>
      <c r="Q4" s="435" t="s">
        <v>105</v>
      </c>
      <c r="R4" s="437"/>
      <c r="S4" s="436"/>
      <c r="T4" s="436"/>
      <c r="U4" s="436"/>
      <c r="V4" s="436"/>
      <c r="W4" s="436"/>
      <c r="X4" s="436"/>
      <c r="Y4" s="436"/>
      <c r="Z4" s="436"/>
      <c r="AA4" s="436"/>
      <c r="AB4" s="436"/>
      <c r="AC4" s="436"/>
      <c r="AD4" s="436"/>
    </row>
    <row r="5" spans="1:30" s="440" customFormat="1" ht="15.75">
      <c r="A5" s="1023"/>
      <c r="B5" s="1024"/>
      <c r="C5" s="1024"/>
      <c r="D5" s="1024"/>
      <c r="E5" s="1024"/>
      <c r="F5" s="1024"/>
      <c r="G5" s="1024"/>
      <c r="H5" s="1024"/>
      <c r="I5" s="1024"/>
      <c r="J5" s="1024"/>
      <c r="K5" s="1024"/>
      <c r="L5" s="1024"/>
      <c r="M5" s="1024"/>
      <c r="N5" s="636"/>
      <c r="O5" s="636"/>
      <c r="P5" s="636"/>
      <c r="Q5" s="435" t="s">
        <v>105</v>
      </c>
      <c r="R5" s="438"/>
      <c r="S5" s="439"/>
      <c r="T5" s="439"/>
      <c r="U5" s="439"/>
      <c r="V5" s="439"/>
      <c r="W5" s="439"/>
      <c r="X5" s="439"/>
      <c r="Y5" s="439"/>
      <c r="Z5" s="439"/>
      <c r="AA5" s="439"/>
      <c r="AB5" s="439"/>
      <c r="AC5" s="439"/>
      <c r="AD5" s="439"/>
    </row>
    <row r="6" spans="1:18" ht="27" customHeight="1">
      <c r="A6" s="1021" t="s">
        <v>14</v>
      </c>
      <c r="B6" s="1022"/>
      <c r="C6" s="1022"/>
      <c r="D6" s="1022"/>
      <c r="E6" s="1022"/>
      <c r="F6" s="1022"/>
      <c r="G6" s="1022"/>
      <c r="H6" s="1022"/>
      <c r="I6" s="1022"/>
      <c r="J6" s="1022"/>
      <c r="K6" s="1022"/>
      <c r="L6" s="1022"/>
      <c r="M6" s="1022"/>
      <c r="N6" s="487" t="s">
        <v>192</v>
      </c>
      <c r="O6" s="487" t="s">
        <v>57</v>
      </c>
      <c r="P6" s="492" t="s">
        <v>38</v>
      </c>
      <c r="Q6" s="435" t="s">
        <v>105</v>
      </c>
      <c r="R6" s="441"/>
    </row>
    <row r="7" spans="1:17" s="315" customFormat="1" ht="51" customHeight="1">
      <c r="A7" s="1025" t="s">
        <v>185</v>
      </c>
      <c r="B7" s="1026"/>
      <c r="C7" s="1026"/>
      <c r="D7" s="1026"/>
      <c r="E7" s="1026"/>
      <c r="F7" s="1026"/>
      <c r="G7" s="1027"/>
      <c r="H7" s="1027"/>
      <c r="I7" s="1027"/>
      <c r="J7" s="1027"/>
      <c r="K7" s="1027"/>
      <c r="L7" s="1027"/>
      <c r="M7" s="1027"/>
      <c r="N7" s="865">
        <v>0</v>
      </c>
      <c r="O7" s="865">
        <v>0</v>
      </c>
      <c r="P7" s="866">
        <f>-154000+-29000</f>
        <v>-183000</v>
      </c>
      <c r="Q7" s="867" t="s">
        <v>105</v>
      </c>
    </row>
    <row r="8" spans="1:18" ht="9.75" customHeight="1">
      <c r="A8" s="444"/>
      <c r="B8" s="637"/>
      <c r="C8" s="637"/>
      <c r="D8" s="637"/>
      <c r="E8" s="637"/>
      <c r="F8" s="637"/>
      <c r="G8" s="637"/>
      <c r="H8" s="637"/>
      <c r="I8" s="637"/>
      <c r="J8" s="637"/>
      <c r="K8" s="637"/>
      <c r="L8" s="637"/>
      <c r="M8" s="637"/>
      <c r="N8" s="638"/>
      <c r="O8" s="638"/>
      <c r="P8" s="639"/>
      <c r="Q8" s="435" t="s">
        <v>105</v>
      </c>
      <c r="R8" s="443"/>
    </row>
    <row r="9" spans="1:18" ht="27" customHeight="1">
      <c r="A9" s="1021" t="s">
        <v>42</v>
      </c>
      <c r="B9" s="1022"/>
      <c r="C9" s="1022"/>
      <c r="D9" s="1022"/>
      <c r="E9" s="1022"/>
      <c r="F9" s="1022"/>
      <c r="G9" s="1022"/>
      <c r="H9" s="1022"/>
      <c r="I9" s="1022"/>
      <c r="J9" s="1022"/>
      <c r="K9" s="1022"/>
      <c r="L9" s="1022"/>
      <c r="M9" s="1022"/>
      <c r="N9" s="486"/>
      <c r="O9" s="486"/>
      <c r="P9" s="493"/>
      <c r="Q9" s="435" t="s">
        <v>105</v>
      </c>
      <c r="R9" s="441"/>
    </row>
    <row r="10" spans="1:18" s="315" customFormat="1" ht="27.75" customHeight="1">
      <c r="A10" s="1019" t="s">
        <v>228</v>
      </c>
      <c r="B10" s="1020"/>
      <c r="C10" s="1020"/>
      <c r="D10" s="1020"/>
      <c r="E10" s="1020"/>
      <c r="F10" s="1020"/>
      <c r="G10" s="1020"/>
      <c r="H10" s="1020"/>
      <c r="I10" s="1020"/>
      <c r="J10" s="1020"/>
      <c r="K10" s="1020"/>
      <c r="L10" s="1020"/>
      <c r="M10" s="1020"/>
      <c r="N10" s="873">
        <v>0</v>
      </c>
      <c r="O10" s="873">
        <v>0</v>
      </c>
      <c r="P10" s="874">
        <v>2139000</v>
      </c>
      <c r="Q10" s="867" t="s">
        <v>105</v>
      </c>
      <c r="R10" s="879"/>
    </row>
    <row r="11" spans="1:18" s="603" customFormat="1" ht="9.75" customHeight="1">
      <c r="A11" s="641"/>
      <c r="B11" s="637"/>
      <c r="C11" s="637"/>
      <c r="D11" s="637"/>
      <c r="E11" s="637"/>
      <c r="F11" s="637"/>
      <c r="G11" s="637"/>
      <c r="H11" s="637"/>
      <c r="I11" s="637"/>
      <c r="J11" s="637"/>
      <c r="K11" s="637"/>
      <c r="L11" s="637"/>
      <c r="M11" s="637"/>
      <c r="N11" s="638"/>
      <c r="O11" s="638"/>
      <c r="P11" s="639"/>
      <c r="Q11" s="640" t="s">
        <v>105</v>
      </c>
      <c r="R11" s="637"/>
    </row>
    <row r="12" spans="1:17" s="315" customFormat="1" ht="30.75" customHeight="1">
      <c r="A12" s="1030" t="s">
        <v>150</v>
      </c>
      <c r="B12" s="1031"/>
      <c r="C12" s="1031"/>
      <c r="D12" s="1031"/>
      <c r="E12" s="1031"/>
      <c r="F12" s="1031"/>
      <c r="G12" s="1032"/>
      <c r="H12" s="1032"/>
      <c r="I12" s="1032"/>
      <c r="J12" s="1032"/>
      <c r="K12" s="1032"/>
      <c r="L12" s="1032"/>
      <c r="M12" s="1032"/>
      <c r="N12" s="865">
        <v>0</v>
      </c>
      <c r="O12" s="865">
        <v>0</v>
      </c>
      <c r="P12" s="866">
        <v>-384000</v>
      </c>
      <c r="Q12" s="867" t="s">
        <v>105</v>
      </c>
    </row>
    <row r="13" spans="1:18" s="872" customFormat="1" ht="9.75" customHeight="1">
      <c r="A13" s="868"/>
      <c r="B13" s="869"/>
      <c r="C13" s="869"/>
      <c r="D13" s="869"/>
      <c r="E13" s="869"/>
      <c r="F13" s="869"/>
      <c r="G13" s="869"/>
      <c r="H13" s="869"/>
      <c r="I13" s="869"/>
      <c r="J13" s="869"/>
      <c r="K13" s="869"/>
      <c r="L13" s="869"/>
      <c r="M13" s="869"/>
      <c r="N13" s="870"/>
      <c r="O13" s="870"/>
      <c r="P13" s="871"/>
      <c r="Q13" s="690" t="s">
        <v>105</v>
      </c>
      <c r="R13" s="869"/>
    </row>
    <row r="14" spans="1:18" s="315" customFormat="1" ht="27" customHeight="1">
      <c r="A14" s="1019" t="s">
        <v>186</v>
      </c>
      <c r="B14" s="1020"/>
      <c r="C14" s="1020"/>
      <c r="D14" s="1020"/>
      <c r="E14" s="1020"/>
      <c r="F14" s="1020"/>
      <c r="G14" s="1020"/>
      <c r="H14" s="1020"/>
      <c r="I14" s="1020"/>
      <c r="J14" s="1020"/>
      <c r="K14" s="1020"/>
      <c r="L14" s="1020"/>
      <c r="M14" s="1020"/>
      <c r="N14" s="873">
        <v>0</v>
      </c>
      <c r="O14" s="873">
        <v>0</v>
      </c>
      <c r="P14" s="874">
        <v>102000</v>
      </c>
      <c r="Q14" s="867" t="s">
        <v>105</v>
      </c>
      <c r="R14" s="875"/>
    </row>
    <row r="15" spans="1:18" s="872" customFormat="1" ht="9.75" customHeight="1">
      <c r="A15" s="868"/>
      <c r="B15" s="869"/>
      <c r="C15" s="869"/>
      <c r="D15" s="869"/>
      <c r="E15" s="869"/>
      <c r="F15" s="869"/>
      <c r="G15" s="869"/>
      <c r="H15" s="869"/>
      <c r="I15" s="869"/>
      <c r="J15" s="869"/>
      <c r="K15" s="869"/>
      <c r="L15" s="869"/>
      <c r="M15" s="876"/>
      <c r="N15" s="877"/>
      <c r="O15" s="877"/>
      <c r="P15" s="878"/>
      <c r="Q15" s="690" t="s">
        <v>105</v>
      </c>
      <c r="R15" s="876"/>
    </row>
    <row r="16" spans="1:18" s="315" customFormat="1" ht="27" customHeight="1">
      <c r="A16" s="1033" t="s">
        <v>187</v>
      </c>
      <c r="B16" s="1034"/>
      <c r="C16" s="1034"/>
      <c r="D16" s="1034"/>
      <c r="E16" s="1034"/>
      <c r="F16" s="1034"/>
      <c r="G16" s="1034"/>
      <c r="H16" s="1034"/>
      <c r="I16" s="1034"/>
      <c r="J16" s="1034"/>
      <c r="K16" s="1034"/>
      <c r="L16" s="1034"/>
      <c r="M16" s="1034"/>
      <c r="N16" s="880">
        <v>0</v>
      </c>
      <c r="O16" s="880">
        <v>0</v>
      </c>
      <c r="P16" s="881">
        <v>287000</v>
      </c>
      <c r="Q16" s="867" t="s">
        <v>105</v>
      </c>
      <c r="R16" s="875"/>
    </row>
    <row r="17" spans="1:18" s="872" customFormat="1" ht="9.75" customHeight="1">
      <c r="A17" s="868"/>
      <c r="B17" s="869"/>
      <c r="C17" s="869"/>
      <c r="D17" s="869"/>
      <c r="E17" s="869"/>
      <c r="F17" s="869"/>
      <c r="G17" s="869"/>
      <c r="H17" s="869"/>
      <c r="I17" s="869"/>
      <c r="J17" s="869"/>
      <c r="K17" s="869"/>
      <c r="L17" s="869"/>
      <c r="M17" s="876"/>
      <c r="N17" s="877"/>
      <c r="O17" s="877"/>
      <c r="P17" s="878"/>
      <c r="Q17" s="690" t="s">
        <v>105</v>
      </c>
      <c r="R17" s="876"/>
    </row>
    <row r="18" spans="1:18" s="883" customFormat="1" ht="25.5" customHeight="1">
      <c r="A18" s="1019" t="s">
        <v>188</v>
      </c>
      <c r="B18" s="1019"/>
      <c r="C18" s="1019"/>
      <c r="D18" s="1019"/>
      <c r="E18" s="1019"/>
      <c r="F18" s="1019"/>
      <c r="G18" s="1019"/>
      <c r="H18" s="1019"/>
      <c r="I18" s="1019"/>
      <c r="J18" s="1019"/>
      <c r="K18" s="1019"/>
      <c r="L18" s="1019"/>
      <c r="M18" s="1019"/>
      <c r="N18" s="873">
        <v>0</v>
      </c>
      <c r="O18" s="873">
        <v>0</v>
      </c>
      <c r="P18" s="874">
        <v>125000</v>
      </c>
      <c r="Q18" s="867" t="s">
        <v>105</v>
      </c>
      <c r="R18" s="882"/>
    </row>
    <row r="19" spans="1:18" s="872" customFormat="1" ht="9.75" customHeight="1">
      <c r="A19" s="868"/>
      <c r="B19" s="869"/>
      <c r="C19" s="869"/>
      <c r="D19" s="869"/>
      <c r="E19" s="869"/>
      <c r="F19" s="869"/>
      <c r="G19" s="869"/>
      <c r="H19" s="869"/>
      <c r="I19" s="869"/>
      <c r="J19" s="869"/>
      <c r="K19" s="869"/>
      <c r="L19" s="869"/>
      <c r="M19" s="869"/>
      <c r="N19" s="870"/>
      <c r="O19" s="870"/>
      <c r="P19" s="871"/>
      <c r="Q19" s="690" t="s">
        <v>105</v>
      </c>
      <c r="R19" s="869"/>
    </row>
    <row r="20" spans="1:18" s="315" customFormat="1" ht="45.75" customHeight="1">
      <c r="A20" s="1035" t="s">
        <v>189</v>
      </c>
      <c r="B20" s="1036"/>
      <c r="C20" s="1036"/>
      <c r="D20" s="1036"/>
      <c r="E20" s="1036"/>
      <c r="F20" s="1036"/>
      <c r="G20" s="1036"/>
      <c r="H20" s="1036"/>
      <c r="I20" s="1036"/>
      <c r="J20" s="1036"/>
      <c r="K20" s="1036"/>
      <c r="L20" s="1036"/>
      <c r="M20" s="1036"/>
      <c r="N20" s="873">
        <v>0</v>
      </c>
      <c r="O20" s="873">
        <v>0</v>
      </c>
      <c r="P20" s="874">
        <v>1206000</v>
      </c>
      <c r="Q20" s="867" t="s">
        <v>105</v>
      </c>
      <c r="R20" s="879"/>
    </row>
    <row r="21" spans="1:18" s="872" customFormat="1" ht="9.75" customHeight="1">
      <c r="A21" s="868"/>
      <c r="B21" s="869"/>
      <c r="C21" s="869"/>
      <c r="D21" s="869"/>
      <c r="E21" s="869"/>
      <c r="F21" s="869"/>
      <c r="G21" s="869"/>
      <c r="H21" s="869"/>
      <c r="I21" s="869"/>
      <c r="J21" s="869"/>
      <c r="K21" s="869"/>
      <c r="L21" s="869"/>
      <c r="M21" s="869"/>
      <c r="N21" s="870"/>
      <c r="O21" s="870"/>
      <c r="P21" s="871"/>
      <c r="Q21" s="690" t="s">
        <v>105</v>
      </c>
      <c r="R21" s="869"/>
    </row>
    <row r="22" spans="1:18" s="315" customFormat="1" ht="26.25" customHeight="1">
      <c r="A22" s="1037" t="s">
        <v>190</v>
      </c>
      <c r="B22" s="1038"/>
      <c r="C22" s="1038"/>
      <c r="D22" s="1038"/>
      <c r="E22" s="1038"/>
      <c r="F22" s="1038"/>
      <c r="G22" s="1038"/>
      <c r="H22" s="1038"/>
      <c r="I22" s="1038"/>
      <c r="J22" s="1038"/>
      <c r="K22" s="1038"/>
      <c r="L22" s="1038"/>
      <c r="M22" s="1038"/>
      <c r="N22" s="873">
        <v>0</v>
      </c>
      <c r="O22" s="873">
        <v>0</v>
      </c>
      <c r="P22" s="874">
        <v>70000</v>
      </c>
      <c r="Q22" s="867" t="s">
        <v>105</v>
      </c>
      <c r="R22" s="879"/>
    </row>
    <row r="23" spans="1:18" s="603" customFormat="1" ht="9.75" customHeight="1">
      <c r="A23" s="641"/>
      <c r="B23" s="637"/>
      <c r="C23" s="637"/>
      <c r="D23" s="637"/>
      <c r="E23" s="637"/>
      <c r="F23" s="637"/>
      <c r="G23" s="637"/>
      <c r="H23" s="637"/>
      <c r="I23" s="637"/>
      <c r="J23" s="637"/>
      <c r="K23" s="637"/>
      <c r="L23" s="637"/>
      <c r="M23" s="637"/>
      <c r="N23" s="638"/>
      <c r="O23" s="638"/>
      <c r="P23" s="639"/>
      <c r="Q23" s="640" t="s">
        <v>105</v>
      </c>
      <c r="R23" s="637"/>
    </row>
    <row r="24" spans="2:17" ht="15.75" customHeight="1">
      <c r="B24" s="603"/>
      <c r="C24" s="603"/>
      <c r="D24" s="603"/>
      <c r="E24" s="603"/>
      <c r="F24" s="603"/>
      <c r="G24" s="603"/>
      <c r="H24" s="603"/>
      <c r="I24" s="603"/>
      <c r="J24" s="603"/>
      <c r="K24" s="603"/>
      <c r="L24" s="642"/>
      <c r="M24" s="489" t="s">
        <v>147</v>
      </c>
      <c r="N24" s="488">
        <v>0</v>
      </c>
      <c r="O24" s="488">
        <v>0</v>
      </c>
      <c r="P24" s="494">
        <f>P10+P14+P16+P18+P20+P22</f>
        <v>3929000</v>
      </c>
      <c r="Q24" s="445" t="s">
        <v>105</v>
      </c>
    </row>
    <row r="25" spans="2:17" ht="15.75" thickBot="1">
      <c r="B25" s="603"/>
      <c r="C25" s="603"/>
      <c r="D25" s="603"/>
      <c r="E25" s="603"/>
      <c r="F25" s="603"/>
      <c r="G25" s="603"/>
      <c r="H25" s="603"/>
      <c r="I25" s="603"/>
      <c r="J25" s="603"/>
      <c r="K25" s="603"/>
      <c r="L25" s="643"/>
      <c r="M25" s="490" t="s">
        <v>148</v>
      </c>
      <c r="N25" s="495">
        <v>0</v>
      </c>
      <c r="O25" s="495">
        <v>0</v>
      </c>
      <c r="P25" s="496">
        <f>P7+P12</f>
        <v>-567000</v>
      </c>
      <c r="Q25" s="445" t="s">
        <v>105</v>
      </c>
    </row>
    <row r="26" spans="2:17" ht="15">
      <c r="B26" s="603"/>
      <c r="C26" s="603"/>
      <c r="D26" s="603"/>
      <c r="E26" s="603"/>
      <c r="F26" s="603"/>
      <c r="G26" s="603"/>
      <c r="H26" s="603"/>
      <c r="I26" s="603"/>
      <c r="J26" s="603"/>
      <c r="K26" s="603"/>
      <c r="L26" s="643"/>
      <c r="M26" s="489" t="s">
        <v>149</v>
      </c>
      <c r="N26" s="488">
        <v>0</v>
      </c>
      <c r="O26" s="488">
        <v>0</v>
      </c>
      <c r="P26" s="494">
        <f>P24+P25</f>
        <v>3362000</v>
      </c>
      <c r="Q26" s="445" t="s">
        <v>106</v>
      </c>
    </row>
    <row r="27" ht="15">
      <c r="E27" s="446" t="s">
        <v>106</v>
      </c>
    </row>
    <row r="48" ht="15.75">
      <c r="B48" s="448"/>
    </row>
  </sheetData>
  <sheetProtection/>
  <mergeCells count="13">
    <mergeCell ref="A12:M12"/>
    <mergeCell ref="A18:M18"/>
    <mergeCell ref="A14:M14"/>
    <mergeCell ref="A16:M16"/>
    <mergeCell ref="A20:M20"/>
    <mergeCell ref="A22:M22"/>
    <mergeCell ref="A10:M10"/>
    <mergeCell ref="A9:M9"/>
    <mergeCell ref="A5:M5"/>
    <mergeCell ref="A6:M6"/>
    <mergeCell ref="A7:M7"/>
    <mergeCell ref="A3:P3"/>
    <mergeCell ref="A4:P4"/>
  </mergeCells>
  <printOptions horizontalCentered="1"/>
  <pageMargins left="0.75" right="0.5" top="0.5" bottom="0.5" header="0.5" footer="0.5"/>
  <pageSetup horizontalDpi="600" verticalDpi="600" orientation="landscape" scale="76" r:id="rId1"/>
  <headerFooter alignWithMargins="0">
    <oddFooter>&amp;C&amp;"Times New Roman,Regular"&amp;11Exhibit E - Justification for Base Adjustments</oddFooter>
  </headerFooter>
</worksheet>
</file>

<file path=xl/worksheets/sheet8.xml><?xml version="1.0" encoding="utf-8"?>
<worksheet xmlns="http://schemas.openxmlformats.org/spreadsheetml/2006/main" xmlns:r="http://schemas.openxmlformats.org/officeDocument/2006/relationships">
  <sheetPr>
    <tabColor theme="6" tint="-0.24997000396251678"/>
  </sheetPr>
  <dimension ref="A1:T20"/>
  <sheetViews>
    <sheetView zoomScaleSheetLayoutView="100" workbookViewId="0" topLeftCell="A1">
      <selection activeCell="S22" sqref="S22"/>
    </sheetView>
  </sheetViews>
  <sheetFormatPr defaultColWidth="9.6640625" defaultRowHeight="15"/>
  <cols>
    <col min="1" max="1" width="3.77734375" style="452" customWidth="1"/>
    <col min="2" max="2" width="23.88671875" style="452" customWidth="1"/>
    <col min="3" max="3" width="5.6640625" style="452" customWidth="1"/>
    <col min="4" max="4" width="6.77734375" style="452" customWidth="1"/>
    <col min="5" max="5" width="10.77734375" style="452" customWidth="1"/>
    <col min="6" max="6" width="5.77734375" style="452" customWidth="1"/>
    <col min="7" max="7" width="5.6640625" style="452" customWidth="1"/>
    <col min="8" max="8" width="7.4453125" style="452" customWidth="1"/>
    <col min="9" max="10" width="5.6640625" style="452" customWidth="1"/>
    <col min="11" max="11" width="6.99609375" style="452" customWidth="1"/>
    <col min="12" max="12" width="8.6640625" style="452" customWidth="1"/>
    <col min="13" max="13" width="9.4453125" style="452" customWidth="1"/>
    <col min="14" max="15" width="5.6640625" style="452" customWidth="1"/>
    <col min="16" max="16" width="10.21484375" style="452" customWidth="1"/>
    <col min="17" max="17" width="0.88671875" style="648" customWidth="1"/>
    <col min="18" max="18" width="5.6640625" style="452" customWidth="1"/>
    <col min="19" max="19" width="6.77734375" style="452" customWidth="1"/>
    <col min="20" max="20" width="7.77734375" style="452" customWidth="1"/>
    <col min="21" max="16384" width="9.6640625" style="452" customWidth="1"/>
  </cols>
  <sheetData>
    <row r="1" spans="1:20" ht="20.25">
      <c r="A1" s="449" t="s">
        <v>151</v>
      </c>
      <c r="B1" s="644"/>
      <c r="C1" s="644"/>
      <c r="D1" s="644"/>
      <c r="E1" s="644"/>
      <c r="F1" s="645"/>
      <c r="G1" s="644"/>
      <c r="H1" s="644"/>
      <c r="I1" s="644"/>
      <c r="J1" s="644"/>
      <c r="K1" s="644"/>
      <c r="L1" s="644"/>
      <c r="M1" s="644"/>
      <c r="N1" s="644"/>
      <c r="O1" s="644"/>
      <c r="P1" s="644"/>
      <c r="Q1" s="646"/>
      <c r="R1" s="451" t="s">
        <v>105</v>
      </c>
      <c r="S1" s="450"/>
      <c r="T1" s="450"/>
    </row>
    <row r="2" spans="1:20" s="648" customFormat="1" ht="15.75">
      <c r="A2" s="646"/>
      <c r="B2" s="646"/>
      <c r="C2" s="646"/>
      <c r="D2" s="646"/>
      <c r="E2" s="646"/>
      <c r="F2" s="646"/>
      <c r="G2" s="646"/>
      <c r="H2" s="646"/>
      <c r="I2" s="646"/>
      <c r="J2" s="646"/>
      <c r="K2" s="646"/>
      <c r="L2" s="646"/>
      <c r="M2" s="646"/>
      <c r="N2" s="646"/>
      <c r="O2" s="646"/>
      <c r="P2" s="646"/>
      <c r="Q2" s="646"/>
      <c r="R2" s="647" t="s">
        <v>105</v>
      </c>
      <c r="S2" s="646"/>
      <c r="T2" s="646"/>
    </row>
    <row r="3" spans="1:20" ht="18.75">
      <c r="A3" s="453" t="s">
        <v>132</v>
      </c>
      <c r="B3" s="649"/>
      <c r="C3" s="649"/>
      <c r="D3" s="649"/>
      <c r="E3" s="649"/>
      <c r="F3" s="649"/>
      <c r="G3" s="649"/>
      <c r="H3" s="649"/>
      <c r="I3" s="649"/>
      <c r="J3" s="649"/>
      <c r="K3" s="649"/>
      <c r="L3" s="649"/>
      <c r="M3" s="649"/>
      <c r="N3" s="649"/>
      <c r="O3" s="649"/>
      <c r="P3" s="649"/>
      <c r="Q3" s="671"/>
      <c r="R3" s="451" t="s">
        <v>105</v>
      </c>
      <c r="S3" s="454"/>
      <c r="T3" s="454"/>
    </row>
    <row r="4" spans="1:20" ht="16.5">
      <c r="A4" s="455" t="s">
        <v>29</v>
      </c>
      <c r="B4" s="649"/>
      <c r="C4" s="649"/>
      <c r="D4" s="649"/>
      <c r="E4" s="649"/>
      <c r="F4" s="649"/>
      <c r="G4" s="649"/>
      <c r="H4" s="649"/>
      <c r="I4" s="649"/>
      <c r="J4" s="649"/>
      <c r="K4" s="649"/>
      <c r="L4" s="649"/>
      <c r="M4" s="649"/>
      <c r="N4" s="649"/>
      <c r="O4" s="649"/>
      <c r="P4" s="649"/>
      <c r="Q4" s="671"/>
      <c r="R4" s="451" t="s">
        <v>105</v>
      </c>
      <c r="S4" s="454"/>
      <c r="T4" s="454"/>
    </row>
    <row r="5" spans="1:20" ht="16.5">
      <c r="A5" s="455" t="str">
        <f>+'[5]Sum of Req'!A6</f>
        <v>Salaries and Expenses</v>
      </c>
      <c r="B5" s="649"/>
      <c r="C5" s="649"/>
      <c r="D5" s="649"/>
      <c r="E5" s="649"/>
      <c r="F5" s="649"/>
      <c r="G5" s="649"/>
      <c r="H5" s="649"/>
      <c r="I5" s="649"/>
      <c r="J5" s="649"/>
      <c r="K5" s="649"/>
      <c r="L5" s="649"/>
      <c r="M5" s="649"/>
      <c r="N5" s="649"/>
      <c r="O5" s="649"/>
      <c r="P5" s="649"/>
      <c r="Q5" s="671"/>
      <c r="R5" s="451" t="s">
        <v>105</v>
      </c>
      <c r="S5" s="454"/>
      <c r="T5" s="454"/>
    </row>
    <row r="6" spans="1:20" ht="15.75">
      <c r="A6" s="456" t="s">
        <v>17</v>
      </c>
      <c r="B6" s="649"/>
      <c r="C6" s="649"/>
      <c r="D6" s="649"/>
      <c r="E6" s="649"/>
      <c r="F6" s="649"/>
      <c r="G6" s="649"/>
      <c r="H6" s="649"/>
      <c r="I6" s="649"/>
      <c r="J6" s="649"/>
      <c r="K6" s="649"/>
      <c r="L6" s="649"/>
      <c r="M6" s="649"/>
      <c r="N6" s="649"/>
      <c r="O6" s="649"/>
      <c r="P6" s="649"/>
      <c r="Q6" s="671"/>
      <c r="R6" s="451" t="s">
        <v>105</v>
      </c>
      <c r="S6" s="454"/>
      <c r="T6" s="454"/>
    </row>
    <row r="7" spans="1:20" ht="15.75">
      <c r="A7" s="450"/>
      <c r="B7" s="644"/>
      <c r="C7" s="644"/>
      <c r="D7" s="644"/>
      <c r="E7" s="644"/>
      <c r="F7" s="649"/>
      <c r="G7" s="649"/>
      <c r="H7" s="649"/>
      <c r="I7" s="649"/>
      <c r="J7" s="649"/>
      <c r="K7" s="649"/>
      <c r="L7" s="649"/>
      <c r="M7" s="649"/>
      <c r="N7" s="644"/>
      <c r="O7" s="644"/>
      <c r="P7" s="644"/>
      <c r="Q7" s="646"/>
      <c r="R7" s="451" t="s">
        <v>105</v>
      </c>
      <c r="S7" s="450"/>
      <c r="T7" s="450"/>
    </row>
    <row r="8" spans="1:20" ht="15.75">
      <c r="A8" s="450"/>
      <c r="B8" s="644"/>
      <c r="C8" s="649"/>
      <c r="D8" s="649"/>
      <c r="E8" s="649"/>
      <c r="F8" s="649"/>
      <c r="G8" s="649"/>
      <c r="H8" s="649"/>
      <c r="I8" s="649"/>
      <c r="J8" s="649"/>
      <c r="K8" s="649"/>
      <c r="L8" s="649"/>
      <c r="M8" s="649"/>
      <c r="N8" s="644"/>
      <c r="O8" s="644"/>
      <c r="P8" s="644"/>
      <c r="Q8" s="646"/>
      <c r="R8" s="451" t="s">
        <v>105</v>
      </c>
      <c r="S8" s="454"/>
      <c r="T8" s="454"/>
    </row>
    <row r="9" spans="1:18" ht="15.75">
      <c r="A9" s="650"/>
      <c r="B9" s="651"/>
      <c r="C9" s="457" t="s">
        <v>139</v>
      </c>
      <c r="D9" s="660"/>
      <c r="E9" s="660"/>
      <c r="F9" s="661" t="s">
        <v>37</v>
      </c>
      <c r="G9" s="660"/>
      <c r="H9" s="660"/>
      <c r="I9" s="1046" t="s">
        <v>204</v>
      </c>
      <c r="J9" s="1047"/>
      <c r="K9" s="1048"/>
      <c r="L9" s="822"/>
      <c r="M9" s="666"/>
      <c r="N9" s="661"/>
      <c r="O9" s="660"/>
      <c r="P9" s="668"/>
      <c r="R9" s="451" t="s">
        <v>105</v>
      </c>
    </row>
    <row r="10" spans="1:18" ht="15.75">
      <c r="A10" s="652"/>
      <c r="B10" s="653"/>
      <c r="C10" s="1043" t="s">
        <v>154</v>
      </c>
      <c r="D10" s="1044"/>
      <c r="E10" s="1045"/>
      <c r="F10" s="459" t="s">
        <v>63</v>
      </c>
      <c r="G10" s="662"/>
      <c r="H10" s="662"/>
      <c r="I10" s="1049"/>
      <c r="J10" s="1050"/>
      <c r="K10" s="1051"/>
      <c r="L10" s="823" t="s">
        <v>199</v>
      </c>
      <c r="M10" s="667" t="s">
        <v>201</v>
      </c>
      <c r="N10" s="459" t="s">
        <v>140</v>
      </c>
      <c r="O10" s="662"/>
      <c r="P10" s="669"/>
      <c r="R10" s="451" t="s">
        <v>105</v>
      </c>
    </row>
    <row r="11" spans="1:18" ht="3" customHeight="1">
      <c r="A11" s="652"/>
      <c r="B11" s="644"/>
      <c r="C11" s="458"/>
      <c r="D11" s="450"/>
      <c r="E11" s="450"/>
      <c r="F11" s="458"/>
      <c r="G11" s="450"/>
      <c r="H11" s="450"/>
      <c r="I11" s="458"/>
      <c r="J11" s="450"/>
      <c r="K11" s="450"/>
      <c r="L11" s="824"/>
      <c r="M11" s="450"/>
      <c r="N11" s="458"/>
      <c r="O11" s="450"/>
      <c r="P11" s="460"/>
      <c r="R11" s="451" t="s">
        <v>105</v>
      </c>
    </row>
    <row r="12" spans="1:18" ht="16.5" thickBot="1">
      <c r="A12" s="461" t="s">
        <v>55</v>
      </c>
      <c r="B12" s="654"/>
      <c r="C12" s="462" t="s">
        <v>36</v>
      </c>
      <c r="D12" s="463" t="s">
        <v>57</v>
      </c>
      <c r="E12" s="463" t="s">
        <v>38</v>
      </c>
      <c r="F12" s="462" t="s">
        <v>36</v>
      </c>
      <c r="G12" s="463" t="s">
        <v>57</v>
      </c>
      <c r="H12" s="463" t="s">
        <v>38</v>
      </c>
      <c r="I12" s="462" t="s">
        <v>36</v>
      </c>
      <c r="J12" s="463" t="s">
        <v>57</v>
      </c>
      <c r="K12" s="463" t="s">
        <v>38</v>
      </c>
      <c r="L12" s="825" t="s">
        <v>38</v>
      </c>
      <c r="M12" s="463" t="s">
        <v>38</v>
      </c>
      <c r="N12" s="462" t="s">
        <v>36</v>
      </c>
      <c r="O12" s="463" t="s">
        <v>57</v>
      </c>
      <c r="P12" s="464" t="s">
        <v>38</v>
      </c>
      <c r="R12" s="451" t="s">
        <v>105</v>
      </c>
    </row>
    <row r="13" spans="1:18" ht="15.75">
      <c r="A13" s="465" t="s">
        <v>29</v>
      </c>
      <c r="B13" s="656"/>
      <c r="C13" s="465">
        <v>880</v>
      </c>
      <c r="D13" s="466">
        <v>851</v>
      </c>
      <c r="E13" s="467">
        <v>163170</v>
      </c>
      <c r="F13" s="468">
        <v>0</v>
      </c>
      <c r="G13" s="469">
        <v>0</v>
      </c>
      <c r="H13" s="467">
        <v>0</v>
      </c>
      <c r="I13" s="468">
        <v>0</v>
      </c>
      <c r="J13" s="469">
        <v>0</v>
      </c>
      <c r="K13" s="467">
        <v>0</v>
      </c>
      <c r="L13" s="827">
        <v>1589</v>
      </c>
      <c r="M13" s="467">
        <v>1000</v>
      </c>
      <c r="N13" s="465">
        <f>C13+F13+I13</f>
        <v>880</v>
      </c>
      <c r="O13" s="466">
        <f>D13+G13+J13</f>
        <v>851</v>
      </c>
      <c r="P13" s="470">
        <f>(E13+H13+K13+M13+L13)</f>
        <v>165759</v>
      </c>
      <c r="R13" s="451" t="s">
        <v>105</v>
      </c>
    </row>
    <row r="14" spans="1:18" ht="15.75">
      <c r="A14" s="655"/>
      <c r="B14" s="657" t="s">
        <v>47</v>
      </c>
      <c r="C14" s="472">
        <f>SUM(C13:C13)</f>
        <v>880</v>
      </c>
      <c r="D14" s="471">
        <f>SUM(D13:D13)</f>
        <v>851</v>
      </c>
      <c r="E14" s="473">
        <f>SUM(E13:E13)</f>
        <v>163170</v>
      </c>
      <c r="F14" s="474">
        <f aca="true" t="shared" si="0" ref="F14:K14">SUM(F13:F13)</f>
        <v>0</v>
      </c>
      <c r="G14" s="475">
        <f t="shared" si="0"/>
        <v>0</v>
      </c>
      <c r="H14" s="473">
        <f t="shared" si="0"/>
        <v>0</v>
      </c>
      <c r="I14" s="474">
        <f t="shared" si="0"/>
        <v>0</v>
      </c>
      <c r="J14" s="475">
        <f t="shared" si="0"/>
        <v>0</v>
      </c>
      <c r="K14" s="473">
        <f t="shared" si="0"/>
        <v>0</v>
      </c>
      <c r="L14" s="828">
        <f>SUM(L13:L13)</f>
        <v>1589</v>
      </c>
      <c r="M14" s="476">
        <f>SUM(M13:M13)</f>
        <v>1000</v>
      </c>
      <c r="N14" s="472">
        <f>SUM(N13:N13)</f>
        <v>880</v>
      </c>
      <c r="O14" s="471">
        <f>SUM(O13:O13)</f>
        <v>851</v>
      </c>
      <c r="P14" s="477">
        <f>SUM(P13:P13)</f>
        <v>165759</v>
      </c>
      <c r="R14" s="451" t="s">
        <v>105</v>
      </c>
    </row>
    <row r="15" spans="1:18" ht="15.75">
      <c r="A15" s="478" t="s">
        <v>27</v>
      </c>
      <c r="B15" s="658"/>
      <c r="C15" s="659"/>
      <c r="D15" s="479">
        <f>D14</f>
        <v>851</v>
      </c>
      <c r="E15" s="658"/>
      <c r="F15" s="663"/>
      <c r="G15" s="475">
        <f>SUM(G14:G14)</f>
        <v>0</v>
      </c>
      <c r="H15" s="664"/>
      <c r="I15" s="665"/>
      <c r="J15" s="475">
        <f>SUM(J14:J14)</f>
        <v>0</v>
      </c>
      <c r="K15" s="664"/>
      <c r="L15" s="826"/>
      <c r="M15" s="664"/>
      <c r="N15" s="659"/>
      <c r="O15" s="479">
        <f>O14</f>
        <v>851</v>
      </c>
      <c r="P15" s="670"/>
      <c r="R15" s="451" t="s">
        <v>105</v>
      </c>
    </row>
    <row r="16" spans="2:20" s="648" customFormat="1" ht="15.75">
      <c r="B16" s="646"/>
      <c r="C16" s="646"/>
      <c r="D16" s="646"/>
      <c r="E16" s="646"/>
      <c r="F16" s="646"/>
      <c r="G16" s="646"/>
      <c r="H16" s="646"/>
      <c r="I16" s="646"/>
      <c r="J16" s="646"/>
      <c r="K16" s="646"/>
      <c r="L16" s="646"/>
      <c r="M16" s="646"/>
      <c r="N16" s="646"/>
      <c r="O16" s="646"/>
      <c r="P16" s="646"/>
      <c r="Q16" s="646"/>
      <c r="R16" s="647" t="s">
        <v>105</v>
      </c>
      <c r="S16" s="646"/>
      <c r="T16" s="646"/>
    </row>
    <row r="17" s="648" customFormat="1" ht="15.75">
      <c r="R17" s="647" t="s">
        <v>105</v>
      </c>
    </row>
    <row r="18" spans="1:18" ht="151.5" customHeight="1">
      <c r="A18" s="1041" t="s">
        <v>205</v>
      </c>
      <c r="B18" s="1042"/>
      <c r="C18" s="1042"/>
      <c r="D18" s="1042"/>
      <c r="E18" s="1042"/>
      <c r="F18" s="1042"/>
      <c r="G18" s="1042"/>
      <c r="H18" s="1042"/>
      <c r="I18" s="1042"/>
      <c r="J18" s="1042"/>
      <c r="K18" s="1042"/>
      <c r="L18" s="1042"/>
      <c r="M18" s="1042"/>
      <c r="N18" s="1042"/>
      <c r="O18" s="1042"/>
      <c r="P18" s="1042"/>
      <c r="R18" s="451" t="s">
        <v>106</v>
      </c>
    </row>
    <row r="19" spans="9:18" ht="15.75">
      <c r="I19" s="451" t="s">
        <v>106</v>
      </c>
      <c r="R19" s="451" t="s">
        <v>106</v>
      </c>
    </row>
    <row r="20" spans="1:16" ht="15.75">
      <c r="A20" s="1039"/>
      <c r="B20" s="1040"/>
      <c r="C20" s="1040"/>
      <c r="D20" s="1040"/>
      <c r="E20" s="1040"/>
      <c r="F20" s="1040"/>
      <c r="G20" s="1040"/>
      <c r="H20" s="1040"/>
      <c r="I20" s="1040"/>
      <c r="J20" s="1040"/>
      <c r="K20" s="1040"/>
      <c r="L20" s="1040"/>
      <c r="M20" s="1040"/>
      <c r="N20" s="1040"/>
      <c r="O20" s="1040"/>
      <c r="P20" s="1040"/>
    </row>
  </sheetData>
  <sheetProtection/>
  <mergeCells count="4">
    <mergeCell ref="A20:P20"/>
    <mergeCell ref="A18:P18"/>
    <mergeCell ref="C10:E10"/>
    <mergeCell ref="I9:K10"/>
  </mergeCells>
  <printOptions horizontalCentered="1"/>
  <pageMargins left="0.75" right="0.75" top="1" bottom="1" header="0.5" footer="0.5"/>
  <pageSetup horizontalDpi="600" verticalDpi="600" orientation="landscape" scale="64" r:id="rId1"/>
  <headerFooter alignWithMargins="0">
    <oddFooter>&amp;C&amp;"Times New Roman,Regular"&amp;14Exhibit F-Crosswalk of 2010 Availability&amp;"Arial,Regular"&amp;12
</oddFooter>
  </headerFooter>
  <ignoredErrors>
    <ignoredError sqref="E14" formula="1"/>
  </ignoredErrors>
</worksheet>
</file>

<file path=xl/worksheets/sheet9.xml><?xml version="1.0" encoding="utf-8"?>
<worksheet xmlns="http://schemas.openxmlformats.org/spreadsheetml/2006/main" xmlns:r="http://schemas.openxmlformats.org/officeDocument/2006/relationships">
  <sheetPr>
    <tabColor indexed="35"/>
  </sheetPr>
  <dimension ref="A1:V57"/>
  <sheetViews>
    <sheetView zoomScaleSheetLayoutView="100" workbookViewId="0" topLeftCell="A7">
      <selection activeCell="H25" sqref="H25:I28"/>
    </sheetView>
  </sheetViews>
  <sheetFormatPr defaultColWidth="6.77734375" defaultRowHeight="15"/>
  <cols>
    <col min="1" max="1" width="6.77734375" style="12" customWidth="1"/>
    <col min="2" max="2" width="12.5546875" style="12" customWidth="1"/>
    <col min="3" max="4" width="5.6640625" style="12" customWidth="1"/>
    <col min="5" max="5" width="7.6640625" style="12" customWidth="1"/>
    <col min="6" max="7" width="5.6640625" style="12" customWidth="1"/>
    <col min="8" max="8" width="6.77734375" style="12" customWidth="1"/>
    <col min="9" max="10" width="5.6640625" style="12" customWidth="1"/>
    <col min="11" max="12" width="6.77734375" style="12" customWidth="1"/>
    <col min="13" max="13" width="5.6640625" style="12" customWidth="1"/>
    <col min="14" max="14" width="6.77734375" style="12" customWidth="1"/>
    <col min="15" max="15" width="0.23046875" style="12" customWidth="1"/>
    <col min="16" max="17" width="5.6640625" style="12" customWidth="1"/>
    <col min="18" max="18" width="8.10546875" style="12" customWidth="1"/>
    <col min="19" max="19" width="6.77734375" style="380" customWidth="1"/>
    <col min="20" max="16384" width="6.77734375" style="12" customWidth="1"/>
  </cols>
  <sheetData>
    <row r="1" spans="1:20" s="351" customFormat="1" ht="18.75">
      <c r="A1" s="104" t="s">
        <v>153</v>
      </c>
      <c r="B1" s="347"/>
      <c r="C1" s="347"/>
      <c r="D1" s="347"/>
      <c r="E1" s="347"/>
      <c r="F1" s="348"/>
      <c r="G1" s="347"/>
      <c r="H1" s="347"/>
      <c r="I1" s="347"/>
      <c r="J1" s="347"/>
      <c r="K1" s="347"/>
      <c r="L1" s="347"/>
      <c r="M1" s="347"/>
      <c r="N1" s="347"/>
      <c r="O1" s="347"/>
      <c r="P1" s="347"/>
      <c r="Q1" s="349"/>
      <c r="R1" s="347"/>
      <c r="S1" s="379" t="s">
        <v>105</v>
      </c>
      <c r="T1" s="350"/>
    </row>
    <row r="2" spans="1:20" s="351" customFormat="1" ht="18.75">
      <c r="A2" s="347"/>
      <c r="B2" s="347"/>
      <c r="C2" s="347"/>
      <c r="D2" s="347"/>
      <c r="E2" s="347"/>
      <c r="F2" s="347"/>
      <c r="G2" s="347"/>
      <c r="H2" s="347"/>
      <c r="I2" s="347"/>
      <c r="J2" s="347"/>
      <c r="K2" s="347"/>
      <c r="L2" s="347"/>
      <c r="M2" s="347"/>
      <c r="N2" s="347"/>
      <c r="O2" s="347"/>
      <c r="P2" s="347"/>
      <c r="Q2" s="349"/>
      <c r="R2" s="347"/>
      <c r="S2" s="379" t="s">
        <v>105</v>
      </c>
      <c r="T2" s="350"/>
    </row>
    <row r="3" spans="1:20" s="351" customFormat="1" ht="18.75">
      <c r="A3" s="8" t="s">
        <v>152</v>
      </c>
      <c r="B3" s="352"/>
      <c r="C3" s="352"/>
      <c r="D3" s="352"/>
      <c r="E3" s="352"/>
      <c r="F3" s="352"/>
      <c r="G3" s="352"/>
      <c r="H3" s="352"/>
      <c r="I3" s="352"/>
      <c r="J3" s="352"/>
      <c r="K3" s="352"/>
      <c r="L3" s="352"/>
      <c r="M3" s="352"/>
      <c r="N3" s="352"/>
      <c r="O3" s="352"/>
      <c r="P3" s="352"/>
      <c r="Q3" s="349"/>
      <c r="R3" s="352"/>
      <c r="S3" s="379" t="s">
        <v>105</v>
      </c>
      <c r="T3" s="350"/>
    </row>
    <row r="4" spans="1:20" s="351" customFormat="1" ht="18.75">
      <c r="A4" s="352" t="s">
        <v>29</v>
      </c>
      <c r="B4" s="352"/>
      <c r="C4" s="352"/>
      <c r="D4" s="352"/>
      <c r="E4" s="352"/>
      <c r="F4" s="352"/>
      <c r="G4" s="352"/>
      <c r="H4" s="352"/>
      <c r="I4" s="352"/>
      <c r="J4" s="352"/>
      <c r="K4" s="352"/>
      <c r="L4" s="352"/>
      <c r="M4" s="352"/>
      <c r="N4" s="352"/>
      <c r="O4" s="352"/>
      <c r="P4" s="352"/>
      <c r="Q4" s="349"/>
      <c r="R4" s="352"/>
      <c r="S4" s="379" t="s">
        <v>105</v>
      </c>
      <c r="T4" s="350"/>
    </row>
    <row r="5" spans="1:20" s="351" customFormat="1" ht="18.75">
      <c r="A5" s="352" t="str">
        <f>+'[5]Sum of Req'!A6</f>
        <v>Salaries and Expenses</v>
      </c>
      <c r="B5" s="352"/>
      <c r="C5" s="352"/>
      <c r="D5" s="352"/>
      <c r="E5" s="352"/>
      <c r="F5" s="352"/>
      <c r="G5" s="352"/>
      <c r="H5" s="352"/>
      <c r="I5" s="352"/>
      <c r="J5" s="352"/>
      <c r="K5" s="352"/>
      <c r="L5" s="352"/>
      <c r="M5" s="352"/>
      <c r="N5" s="352"/>
      <c r="O5" s="352"/>
      <c r="P5" s="352"/>
      <c r="Q5" s="349"/>
      <c r="R5" s="352"/>
      <c r="S5" s="379" t="s">
        <v>105</v>
      </c>
      <c r="T5" s="350"/>
    </row>
    <row r="6" spans="1:20" ht="15.75">
      <c r="A6" s="9" t="s">
        <v>17</v>
      </c>
      <c r="B6" s="9"/>
      <c r="C6" s="9"/>
      <c r="D6" s="9"/>
      <c r="E6" s="9"/>
      <c r="F6" s="9"/>
      <c r="G6" s="9"/>
      <c r="H6" s="9"/>
      <c r="I6" s="9"/>
      <c r="J6" s="9"/>
      <c r="K6" s="9"/>
      <c r="L6" s="9"/>
      <c r="M6" s="9"/>
      <c r="N6" s="9"/>
      <c r="O6" s="9"/>
      <c r="P6" s="9"/>
      <c r="Q6" s="353"/>
      <c r="R6" s="9"/>
      <c r="S6" s="379" t="s">
        <v>105</v>
      </c>
      <c r="T6" s="354"/>
    </row>
    <row r="7" spans="1:20" ht="15.75">
      <c r="A7" s="1"/>
      <c r="B7" s="1"/>
      <c r="C7" s="1"/>
      <c r="D7" s="1"/>
      <c r="E7" s="1"/>
      <c r="F7" s="9"/>
      <c r="G7" s="9"/>
      <c r="H7" s="9"/>
      <c r="I7" s="9"/>
      <c r="J7" s="9"/>
      <c r="K7" s="9"/>
      <c r="L7" s="9"/>
      <c r="M7" s="9"/>
      <c r="N7" s="1"/>
      <c r="O7" s="1"/>
      <c r="P7" s="1"/>
      <c r="Q7" s="197"/>
      <c r="R7" s="1"/>
      <c r="S7" s="379" t="s">
        <v>105</v>
      </c>
      <c r="T7" s="217"/>
    </row>
    <row r="8" spans="1:20" ht="15.75">
      <c r="A8" s="1"/>
      <c r="B8" s="1"/>
      <c r="C8" s="9"/>
      <c r="D8" s="9"/>
      <c r="E8" s="9"/>
      <c r="F8" s="9"/>
      <c r="G8" s="9"/>
      <c r="H8" s="9"/>
      <c r="I8" s="9"/>
      <c r="J8" s="9"/>
      <c r="K8" s="9"/>
      <c r="L8" s="9"/>
      <c r="M8" s="9"/>
      <c r="N8" s="1"/>
      <c r="O8" s="1"/>
      <c r="P8" s="1"/>
      <c r="Q8" s="197"/>
      <c r="R8" s="9"/>
      <c r="S8" s="379" t="s">
        <v>105</v>
      </c>
      <c r="T8" s="217"/>
    </row>
    <row r="9" spans="1:20" s="218" customFormat="1" ht="31.5">
      <c r="A9" s="219"/>
      <c r="B9" s="220"/>
      <c r="C9" s="221" t="s">
        <v>133</v>
      </c>
      <c r="D9" s="222"/>
      <c r="E9" s="222"/>
      <c r="F9" s="221" t="s">
        <v>37</v>
      </c>
      <c r="G9" s="222"/>
      <c r="H9" s="222"/>
      <c r="I9" s="221" t="s">
        <v>12</v>
      </c>
      <c r="J9" s="222"/>
      <c r="K9" s="222"/>
      <c r="L9" s="223" t="s">
        <v>13</v>
      </c>
      <c r="M9" s="222"/>
      <c r="N9" s="224"/>
      <c r="O9" s="56"/>
      <c r="P9" s="221"/>
      <c r="Q9" s="222"/>
      <c r="R9" s="224"/>
      <c r="S9" s="379" t="s">
        <v>105</v>
      </c>
      <c r="T9" s="217"/>
    </row>
    <row r="10" spans="1:20" s="218" customFormat="1" ht="15.75">
      <c r="A10" s="225"/>
      <c r="B10" s="216"/>
      <c r="C10" s="1052" t="s">
        <v>134</v>
      </c>
      <c r="D10" s="1053"/>
      <c r="E10" s="1054"/>
      <c r="F10" s="226" t="s">
        <v>63</v>
      </c>
      <c r="G10" s="227"/>
      <c r="H10" s="227"/>
      <c r="I10" s="226" t="s">
        <v>14</v>
      </c>
      <c r="J10" s="227"/>
      <c r="K10" s="227"/>
      <c r="L10" s="226" t="s">
        <v>15</v>
      </c>
      <c r="M10" s="227"/>
      <c r="N10" s="229"/>
      <c r="O10" s="228" t="s">
        <v>37</v>
      </c>
      <c r="P10" s="226" t="s">
        <v>119</v>
      </c>
      <c r="Q10" s="227"/>
      <c r="R10" s="229"/>
      <c r="S10" s="379" t="s">
        <v>105</v>
      </c>
      <c r="T10" s="217"/>
    </row>
    <row r="11" spans="1:20" s="218" customFormat="1" ht="3" customHeight="1">
      <c r="A11" s="225"/>
      <c r="B11" s="175"/>
      <c r="C11" s="225"/>
      <c r="D11" s="175"/>
      <c r="E11" s="175"/>
      <c r="F11" s="225"/>
      <c r="G11" s="175"/>
      <c r="H11" s="175"/>
      <c r="I11" s="225"/>
      <c r="J11" s="175"/>
      <c r="K11" s="175"/>
      <c r="L11" s="225"/>
      <c r="M11" s="175"/>
      <c r="N11" s="230"/>
      <c r="O11" s="175"/>
      <c r="P11" s="225"/>
      <c r="Q11" s="175"/>
      <c r="R11" s="230"/>
      <c r="S11" s="379" t="s">
        <v>105</v>
      </c>
      <c r="T11" s="217"/>
    </row>
    <row r="12" spans="1:20" s="218" customFormat="1" ht="16.5" thickBot="1">
      <c r="A12" s="231" t="s">
        <v>55</v>
      </c>
      <c r="B12" s="232"/>
      <c r="C12" s="172" t="s">
        <v>36</v>
      </c>
      <c r="D12" s="173" t="s">
        <v>57</v>
      </c>
      <c r="E12" s="173" t="s">
        <v>38</v>
      </c>
      <c r="F12" s="172" t="s">
        <v>36</v>
      </c>
      <c r="G12" s="173" t="s">
        <v>57</v>
      </c>
      <c r="H12" s="173" t="s">
        <v>38</v>
      </c>
      <c r="I12" s="172" t="s">
        <v>36</v>
      </c>
      <c r="J12" s="173" t="s">
        <v>57</v>
      </c>
      <c r="K12" s="173" t="s">
        <v>38</v>
      </c>
      <c r="L12" s="172" t="s">
        <v>36</v>
      </c>
      <c r="M12" s="173" t="s">
        <v>57</v>
      </c>
      <c r="N12" s="233" t="s">
        <v>38</v>
      </c>
      <c r="O12" s="173"/>
      <c r="P12" s="172" t="s">
        <v>36</v>
      </c>
      <c r="Q12" s="173" t="s">
        <v>57</v>
      </c>
      <c r="R12" s="233" t="s">
        <v>38</v>
      </c>
      <c r="S12" s="379" t="s">
        <v>105</v>
      </c>
      <c r="T12" s="217"/>
    </row>
    <row r="13" spans="1:20" s="218" customFormat="1" ht="15.75">
      <c r="A13" s="309"/>
      <c r="B13" s="306" t="s">
        <v>29</v>
      </c>
      <c r="C13" s="234">
        <v>880</v>
      </c>
      <c r="D13" s="170">
        <v>851</v>
      </c>
      <c r="E13" s="171"/>
      <c r="F13" s="198">
        <v>0</v>
      </c>
      <c r="G13" s="199">
        <v>0</v>
      </c>
      <c r="H13" s="171">
        <v>0</v>
      </c>
      <c r="I13" s="198">
        <v>0</v>
      </c>
      <c r="J13" s="199">
        <v>0</v>
      </c>
      <c r="K13" s="171">
        <v>0</v>
      </c>
      <c r="L13" s="198">
        <v>0</v>
      </c>
      <c r="M13" s="199">
        <v>0</v>
      </c>
      <c r="N13" s="235"/>
      <c r="O13" s="170"/>
      <c r="P13" s="234">
        <f>C13+F13+I13+L13</f>
        <v>880</v>
      </c>
      <c r="Q13" s="170">
        <f>D13+G13+J13+M13</f>
        <v>851</v>
      </c>
      <c r="R13" s="235">
        <f>E13+H13+K13</f>
        <v>0</v>
      </c>
      <c r="S13" s="379" t="s">
        <v>105</v>
      </c>
      <c r="T13" s="217"/>
    </row>
    <row r="14" spans="1:20" s="218" customFormat="1" ht="15.75">
      <c r="A14" s="236" t="s">
        <v>49</v>
      </c>
      <c r="B14" s="307" t="s">
        <v>47</v>
      </c>
      <c r="C14" s="238">
        <f>SUM(C13:C13)</f>
        <v>880</v>
      </c>
      <c r="D14" s="237">
        <f>SUM(D13:D13)</f>
        <v>851</v>
      </c>
      <c r="E14" s="174">
        <f>SUM(E13:E13)</f>
        <v>0</v>
      </c>
      <c r="F14" s="200">
        <f aca="true" t="shared" si="0" ref="F14:K14">SUM(F13:F13)</f>
        <v>0</v>
      </c>
      <c r="G14" s="201">
        <f t="shared" si="0"/>
        <v>0</v>
      </c>
      <c r="H14" s="174">
        <f t="shared" si="0"/>
        <v>0</v>
      </c>
      <c r="I14" s="200">
        <f t="shared" si="0"/>
        <v>0</v>
      </c>
      <c r="J14" s="201">
        <f t="shared" si="0"/>
        <v>0</v>
      </c>
      <c r="K14" s="174">
        <f t="shared" si="0"/>
        <v>0</v>
      </c>
      <c r="L14" s="200">
        <f>SUM(L13:L13)</f>
        <v>0</v>
      </c>
      <c r="M14" s="201">
        <f>SUM(M13:M13)</f>
        <v>0</v>
      </c>
      <c r="N14" s="308">
        <f>SUM(N13:N13)</f>
        <v>0</v>
      </c>
      <c r="O14" s="237"/>
      <c r="P14" s="238">
        <f>SUM(P13:P13)</f>
        <v>880</v>
      </c>
      <c r="Q14" s="237">
        <f>SUM(Q13:Q13)</f>
        <v>851</v>
      </c>
      <c r="R14" s="239">
        <f>SUM(R13:R13)</f>
        <v>0</v>
      </c>
      <c r="S14" s="379" t="s">
        <v>105</v>
      </c>
      <c r="T14" s="217"/>
    </row>
    <row r="15" spans="1:20" s="218" customFormat="1" ht="15.75">
      <c r="A15" s="240" t="s">
        <v>27</v>
      </c>
      <c r="B15" s="241"/>
      <c r="C15" s="242"/>
      <c r="D15" s="241">
        <f>D14</f>
        <v>851</v>
      </c>
      <c r="E15" s="241"/>
      <c r="F15" s="200"/>
      <c r="G15" s="201">
        <f>SUM(G14:G14)</f>
        <v>0</v>
      </c>
      <c r="H15" s="241"/>
      <c r="I15" s="243"/>
      <c r="J15" s="201">
        <f>SUM(J14:J14)</f>
        <v>0</v>
      </c>
      <c r="K15" s="241"/>
      <c r="L15" s="243"/>
      <c r="M15" s="201">
        <f>SUM(M14:M14)</f>
        <v>0</v>
      </c>
      <c r="N15" s="244"/>
      <c r="O15" s="241"/>
      <c r="P15" s="242"/>
      <c r="Q15" s="241">
        <f>Q14</f>
        <v>851</v>
      </c>
      <c r="R15" s="244"/>
      <c r="S15" s="379" t="s">
        <v>105</v>
      </c>
      <c r="T15" s="217"/>
    </row>
    <row r="16" spans="2:22" s="218" customFormat="1" ht="15.75">
      <c r="B16" s="175"/>
      <c r="C16" s="175"/>
      <c r="D16" s="175"/>
      <c r="E16" s="175"/>
      <c r="F16" s="175"/>
      <c r="G16" s="175"/>
      <c r="H16" s="175"/>
      <c r="I16" s="175"/>
      <c r="J16" s="175"/>
      <c r="K16" s="175"/>
      <c r="L16" s="175"/>
      <c r="M16" s="175"/>
      <c r="N16" s="175"/>
      <c r="O16" s="175"/>
      <c r="P16" s="175"/>
      <c r="Q16" s="175"/>
      <c r="R16" s="175"/>
      <c r="S16" s="379" t="s">
        <v>105</v>
      </c>
      <c r="T16" s="217"/>
      <c r="U16" s="175"/>
      <c r="V16" s="175"/>
    </row>
    <row r="17" spans="19:20" s="218" customFormat="1" ht="15.75">
      <c r="S17" s="379" t="s">
        <v>105</v>
      </c>
      <c r="T17" s="217"/>
    </row>
    <row r="18" spans="1:20" s="218" customFormat="1" ht="48" customHeight="1">
      <c r="A18" s="1055" t="s">
        <v>138</v>
      </c>
      <c r="B18" s="1056"/>
      <c r="C18" s="1056"/>
      <c r="D18" s="1056"/>
      <c r="E18" s="1056"/>
      <c r="F18" s="1056"/>
      <c r="G18" s="1056"/>
      <c r="H18" s="1056"/>
      <c r="I18" s="1056"/>
      <c r="J18" s="1056"/>
      <c r="K18" s="1056"/>
      <c r="L18" s="1056"/>
      <c r="M18" s="1056"/>
      <c r="N18" s="1056"/>
      <c r="O18" s="1056"/>
      <c r="P18" s="1056"/>
      <c r="Q18" s="1056"/>
      <c r="R18" s="1056"/>
      <c r="S18" s="379" t="s">
        <v>106</v>
      </c>
      <c r="T18" s="217"/>
    </row>
    <row r="19" ht="15.75">
      <c r="Q19" s="197"/>
    </row>
    <row r="57" ht="15.75">
      <c r="B57" s="7"/>
    </row>
  </sheetData>
  <sheetProtection/>
  <mergeCells count="2">
    <mergeCell ref="C10:E10"/>
    <mergeCell ref="A18:R18"/>
  </mergeCells>
  <printOptions horizontalCentered="1"/>
  <pageMargins left="0.5" right="0.25" top="1" bottom="1" header="0.5" footer="0.5"/>
  <pageSetup horizontalDpi="600" verticalDpi="600" orientation="landscape" scale="90" r:id="rId1"/>
  <headerFooter alignWithMargins="0">
    <oddFooter>&amp;C&amp;"Times New Roman,Regular"&amp;14Exhibit G-Crosswalk of 2011 Availability&amp;"Arial,Regular"&amp;12
</oddFooter>
  </headerFooter>
  <ignoredErrors>
    <ignoredError sqref="E14"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