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9510" windowHeight="3315" tabRatio="858"/>
  </bookViews>
  <sheets>
    <sheet name="B. Summary of Requirements" sheetId="15" r:id="rId1"/>
    <sheet name="C. Increases Offsets" sheetId="2" r:id="rId2"/>
    <sheet name="(D) Strat Goal &amp; Obj" sheetId="3" r:id="rId3"/>
    <sheet name="(E) ATB Justification" sheetId="17" r:id="rId4"/>
    <sheet name="(F) 2010 Crosswalk" sheetId="5" r:id="rId5"/>
    <sheet name="(G) 2011 XWalk" sheetId="6" r:id="rId6"/>
    <sheet name="H. Reimbursable Resources" sheetId="7" r:id="rId7"/>
    <sheet name="I. Permanent Positions" sheetId="8" r:id="rId8"/>
    <sheet name="J. Financial Analysis" sheetId="9" r:id="rId9"/>
    <sheet name="K. Summary by Grade" sheetId="10" r:id="rId10"/>
    <sheet name="L. Summary by Object Class"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P" localSheetId="3">#REF!</definedName>
    <definedName name="\P" localSheetId="6">#REF!</definedName>
    <definedName name="\P" localSheetId="7">#REF!</definedName>
    <definedName name="\P" localSheetId="9">#REF!</definedName>
    <definedName name="\P">#REF!</definedName>
    <definedName name="________ANN1">#REF!</definedName>
    <definedName name="________BOC1110">#REF!</definedName>
    <definedName name="________BOC1130">#REF!</definedName>
    <definedName name="________BOC1150">#REF!</definedName>
    <definedName name="________BOC1152">#REF!</definedName>
    <definedName name="________BOC1154">#REF!</definedName>
    <definedName name="________BOC1160">#REF!</definedName>
    <definedName name="________BOC1180">#REF!</definedName>
    <definedName name="________BOC1200">#REF!</definedName>
    <definedName name="________BOC1216">#REF!</definedName>
    <definedName name="________BOC1260">#REF!</definedName>
    <definedName name="________BOC1270">#REF!</definedName>
    <definedName name="________BOC1300">#REF!</definedName>
    <definedName name="________BOC1360">#REF!</definedName>
    <definedName name="_______ANN1">#REF!</definedName>
    <definedName name="_______BOC1110">#REF!</definedName>
    <definedName name="_______BOC1130">#REF!</definedName>
    <definedName name="_______BOC1150">#REF!</definedName>
    <definedName name="_______BOC1152">#REF!</definedName>
    <definedName name="_______BOC1154">#REF!</definedName>
    <definedName name="_______BOC1160">#REF!</definedName>
    <definedName name="_______BOC1180">#REF!</definedName>
    <definedName name="_______BOC1200">#REF!</definedName>
    <definedName name="_______BOC1216">#REF!</definedName>
    <definedName name="_______BOC1260">#REF!</definedName>
    <definedName name="_______BOC1270">#REF!</definedName>
    <definedName name="_______BOC1300">#REF!</definedName>
    <definedName name="_______BOC1360">#REF!</definedName>
    <definedName name="______ANN1">#REF!</definedName>
    <definedName name="______BOC1110">#REF!</definedName>
    <definedName name="______BOC1130">#REF!</definedName>
    <definedName name="______BOC1150">#REF!</definedName>
    <definedName name="______BOC1152">#REF!</definedName>
    <definedName name="______BOC1154">#REF!</definedName>
    <definedName name="______BOC1160">#REF!</definedName>
    <definedName name="______BOC1180">#REF!</definedName>
    <definedName name="______BOC1200">#REF!</definedName>
    <definedName name="______BOC1216">#REF!</definedName>
    <definedName name="______BOC1260">#REF!</definedName>
    <definedName name="______BOC1270">#REF!</definedName>
    <definedName name="______BOC1300">#REF!</definedName>
    <definedName name="______BOC1360">#REF!</definedName>
    <definedName name="_____ANN1">#REF!</definedName>
    <definedName name="_____BOC1110">#REF!</definedName>
    <definedName name="_____BOC1130">#REF!</definedName>
    <definedName name="_____BOC1150">#REF!</definedName>
    <definedName name="_____BOC1152">#REF!</definedName>
    <definedName name="_____BOC1154">#REF!</definedName>
    <definedName name="_____BOC1160">#REF!</definedName>
    <definedName name="_____BOC1180">#REF!</definedName>
    <definedName name="_____BOC1200">#REF!</definedName>
    <definedName name="_____BOC1216">#REF!</definedName>
    <definedName name="_____BOC1260">#REF!</definedName>
    <definedName name="_____BOC1270">#REF!</definedName>
    <definedName name="_____BOC1300">#REF!</definedName>
    <definedName name="_____BOC1360">#REF!</definedName>
    <definedName name="____ANN1">#REF!</definedName>
    <definedName name="____BOC1110">#REF!</definedName>
    <definedName name="____BOC1130">#REF!</definedName>
    <definedName name="____BOC1150">#REF!</definedName>
    <definedName name="____BOC1152">#REF!</definedName>
    <definedName name="____BOC1154">#REF!</definedName>
    <definedName name="____BOC1160">#REF!</definedName>
    <definedName name="____BOC1180">#REF!</definedName>
    <definedName name="____BOC1200">#REF!</definedName>
    <definedName name="____BOC1216">#REF!</definedName>
    <definedName name="____BOC1260">#REF!</definedName>
    <definedName name="____BOC1270">#REF!</definedName>
    <definedName name="____BOC1300">#REF!</definedName>
    <definedName name="____BOC1360">#REF!</definedName>
    <definedName name="___ANN1">#REF!</definedName>
    <definedName name="___BOC1110">#REF!</definedName>
    <definedName name="___BOC1130">#REF!</definedName>
    <definedName name="___BOC1150">#REF!</definedName>
    <definedName name="___BOC1152">#REF!</definedName>
    <definedName name="___BOC1154">#REF!</definedName>
    <definedName name="___BOC1160">#REF!</definedName>
    <definedName name="___BOC1180">#REF!</definedName>
    <definedName name="___BOC1200">#REF!</definedName>
    <definedName name="___BOC1216">#REF!</definedName>
    <definedName name="___BOC1260">#REF!</definedName>
    <definedName name="___BOC1270">#REF!</definedName>
    <definedName name="___BOC1300">#REF!</definedName>
    <definedName name="___BOC1360">#REF!</definedName>
    <definedName name="__ANN1">#REF!</definedName>
    <definedName name="__BOC1110">#REF!</definedName>
    <definedName name="__BOC1130">#REF!</definedName>
    <definedName name="__BOC1150">#REF!</definedName>
    <definedName name="__BOC1152">#REF!</definedName>
    <definedName name="__BOC1154">#REF!</definedName>
    <definedName name="__BOC1160">#REF!</definedName>
    <definedName name="__BOC1180">#REF!</definedName>
    <definedName name="__BOC1200">#REF!</definedName>
    <definedName name="__BOC1216">#REF!</definedName>
    <definedName name="__BOC1260">#REF!</definedName>
    <definedName name="__BOC1270">#REF!</definedName>
    <definedName name="__BOC1300">#REF!</definedName>
    <definedName name="__BOC1360">#REF!</definedName>
    <definedName name="_1______GA_ROLLUP">#REF!</definedName>
    <definedName name="_10____POS_BY_CAT">#REF!</definedName>
    <definedName name="_10POS_BY_CAT" localSheetId="8">'[1]Summ Atty Agt'!#REF!</definedName>
    <definedName name="_11____S_E">#REF!</definedName>
    <definedName name="_11POS_BY_CAT" localSheetId="4">#REF!</definedName>
    <definedName name="_11POS_BY_CAT" localSheetId="8">#REF!</definedName>
    <definedName name="_11POS_BY_CAT">#REF!</definedName>
    <definedName name="_12___ANN_INCR">#REF!</definedName>
    <definedName name="_13___ATTORNEY_SUPP">#REF!</definedName>
    <definedName name="_14___GA_ROLLUP">#REF!</definedName>
    <definedName name="_14POS_BY_CAT">#REF!</definedName>
    <definedName name="_15___POS_BY_CAT">#REF!</definedName>
    <definedName name="_16___S_E">#REF!</definedName>
    <definedName name="_17__ANN_INCR">#REF!</definedName>
    <definedName name="_18__ATTORNEY_SUPP">#REF!</definedName>
    <definedName name="_19__GA_ROLLUP">#REF!</definedName>
    <definedName name="_1ATTORNEY_SUPP" localSheetId="0">#REF!</definedName>
    <definedName name="_2_____ANN_INCR">#REF!</definedName>
    <definedName name="_20__POS_BY_CAT">#REF!</definedName>
    <definedName name="_21__S_E">#REF!</definedName>
    <definedName name="_22_ANN_INCR">#REF!</definedName>
    <definedName name="_23_ATTORNEY_SUPP">#REF!</definedName>
    <definedName name="_24_GA_ROLLUP" localSheetId="6">[2]SumReq!#REF!</definedName>
    <definedName name="_25_POS_BY_CAT">#REF!</definedName>
    <definedName name="_26_S_E">#REF!</definedName>
    <definedName name="_27ANN_INCR" localSheetId="3">#REF!</definedName>
    <definedName name="_28ANN_INCR">#REF!</definedName>
    <definedName name="_29ATTORNEY_SUPP" localSheetId="3">#REF!</definedName>
    <definedName name="_2ATTORNEY_SUPP" localSheetId="4">#REF!</definedName>
    <definedName name="_2ATTORNEY_SUPP" localSheetId="8">#REF!</definedName>
    <definedName name="_2ATTORNEY_SUPP">#REF!</definedName>
    <definedName name="_3_____ATTORNEY_SUPP">#REF!</definedName>
    <definedName name="_30ATTORNEY_SUPP">#REF!</definedName>
    <definedName name="_31GA_ROLLUP" localSheetId="3">#REF!</definedName>
    <definedName name="_32GA_ROLLUP">#REF!</definedName>
    <definedName name="_33POS_BY_CAT" localSheetId="3">#REF!</definedName>
    <definedName name="_34POS_BY_CAT">#REF!</definedName>
    <definedName name="_35S_E" localSheetId="3">#REF!</definedName>
    <definedName name="_36S_E">#REF!</definedName>
    <definedName name="_3ATTORNEY_SUPP">#REF!</definedName>
    <definedName name="_3GA_ROLLUP" localSheetId="0">'B. Summary of Requirements'!#REF!</definedName>
    <definedName name="_4_____GA_ROLLUP">#REF!</definedName>
    <definedName name="_5_____POS_BY_CAT">#REF!</definedName>
    <definedName name="_6_____S_E">#REF!</definedName>
    <definedName name="_6GA_ROLLUP" localSheetId="8">'[1]Sum of Req'!#REF!</definedName>
    <definedName name="_7____ANN_INCR">#REF!</definedName>
    <definedName name="_7GA_ROLLUP" localSheetId="4">#REF!</definedName>
    <definedName name="_7GA_ROLLUP" localSheetId="5">#REF!</definedName>
    <definedName name="_7GA_ROLLUP" localSheetId="8">#REF!</definedName>
    <definedName name="_7GA_ROLLUP">#REF!</definedName>
    <definedName name="_8____ATTORNEY_SUPP">#REF!</definedName>
    <definedName name="_8POS_BY_CAT" localSheetId="0">#REF!</definedName>
    <definedName name="_9____GA_ROLLUP">#REF!</definedName>
    <definedName name="_98" localSheetId="3">#REF!</definedName>
    <definedName name="_98" localSheetId="6">#REF!</definedName>
    <definedName name="_98" localSheetId="7">#REF!</definedName>
    <definedName name="_98" localSheetId="9">#REF!</definedName>
    <definedName name="_98">#REF!</definedName>
    <definedName name="_99" localSheetId="3">#REF!</definedName>
    <definedName name="_99" localSheetId="6">#REF!</definedName>
    <definedName name="_99" localSheetId="7">#REF!</definedName>
    <definedName name="_99" localSheetId="9">#REF!</definedName>
    <definedName name="_99">#REF!</definedName>
    <definedName name="_9GA_ROLLUP">#REF!</definedName>
    <definedName name="_ANN1" localSheetId="3">#REF!</definedName>
    <definedName name="_ANN1">#REF!</definedName>
    <definedName name="_BOC1110" localSheetId="3">#REF!</definedName>
    <definedName name="_BOC1110">#REF!</definedName>
    <definedName name="_BOC1130" localSheetId="3">#REF!</definedName>
    <definedName name="_BOC1130">#REF!</definedName>
    <definedName name="_BOC1150" localSheetId="3">#REF!</definedName>
    <definedName name="_BOC1150">#REF!</definedName>
    <definedName name="_BOC1152" localSheetId="3">#REF!</definedName>
    <definedName name="_BOC1152">#REF!</definedName>
    <definedName name="_BOC1154" localSheetId="3">#REF!</definedName>
    <definedName name="_BOC1154">#REF!</definedName>
    <definedName name="_BOC1160" localSheetId="3">#REF!</definedName>
    <definedName name="_BOC1160">#REF!</definedName>
    <definedName name="_BOC1180" localSheetId="3">#REF!</definedName>
    <definedName name="_BOC1180">#REF!</definedName>
    <definedName name="_BOC1200" localSheetId="3">#REF!</definedName>
    <definedName name="_BOC1200">#REF!</definedName>
    <definedName name="_BOC1216" localSheetId="3">#REF!</definedName>
    <definedName name="_BOC1216">#REF!</definedName>
    <definedName name="_BOC1260" localSheetId="3">#REF!</definedName>
    <definedName name="_BOC1260">#REF!</definedName>
    <definedName name="_BOC1270" localSheetId="3">#REF!</definedName>
    <definedName name="_BOC1270">#REF!</definedName>
    <definedName name="_BOC1300" localSheetId="3">#REF!</definedName>
    <definedName name="_BOC1300">#REF!</definedName>
    <definedName name="_BOC1360" localSheetId="3">#REF!</definedName>
    <definedName name="_BOC1360">#REF!</definedName>
    <definedName name="_xlnm._FilterDatabase" localSheetId="8" hidden="1">'J. Financial Analysis'!$A$10:$AM$44</definedName>
    <definedName name="A" localSheetId="3">#REF!</definedName>
    <definedName name="A" localSheetId="6">#REF!</definedName>
    <definedName name="A" localSheetId="7">#REF!</definedName>
    <definedName name="A" localSheetId="9">#REF!</definedName>
    <definedName name="A">#REF!</definedName>
    <definedName name="Activity23">'[3]Drop Downs'!$G$2:$G$333</definedName>
    <definedName name="ALL" localSheetId="3">#REF!</definedName>
    <definedName name="ALL" localSheetId="6">#REF!</definedName>
    <definedName name="ALL" localSheetId="7">#REF!</definedName>
    <definedName name="ALL" localSheetId="9">#REF!</definedName>
    <definedName name="ALL">#REF!</definedName>
    <definedName name="ANNUAL_INCR" localSheetId="3">#REF!</definedName>
    <definedName name="ANNUAL_INCR" localSheetId="6">#REF!</definedName>
    <definedName name="ANNUAL_INCR" localSheetId="7">#REF!</definedName>
    <definedName name="ANNUAL_INCR" localSheetId="9">#REF!</definedName>
    <definedName name="ANNUAL_INCR">#REF!</definedName>
    <definedName name="Appropriation">'[3]Drop Downs'!$B$1:$B$4</definedName>
    <definedName name="Base_Fiscal_Year">[4]Named!$C$7</definedName>
    <definedName name="Buckets" localSheetId="3">#REF!</definedName>
    <definedName name="Buckets" localSheetId="6">#REF!</definedName>
    <definedName name="Buckets" localSheetId="7">#REF!</definedName>
    <definedName name="Buckets" localSheetId="9">#REF!</definedName>
    <definedName name="Buckets">#REF!</definedName>
    <definedName name="CalcDatabase" localSheetId="3">#REF!</definedName>
    <definedName name="CalcDatabase" localSheetId="6">#REF!</definedName>
    <definedName name="CalcDatabase" localSheetId="7">#REF!</definedName>
    <definedName name="CalcDatabase" localSheetId="9">#REF!</definedName>
    <definedName name="CalcDatabase">#REF!</definedName>
    <definedName name="components">[5]lists!$D$4:$D$39</definedName>
    <definedName name="Cost_Agent_BY" localSheetId="3">#REF!</definedName>
    <definedName name="Cost_Agent_BY" localSheetId="6">#REF!</definedName>
    <definedName name="Cost_Agent_BY" localSheetId="7">#REF!</definedName>
    <definedName name="Cost_Agent_BY" localSheetId="9">#REF!</definedName>
    <definedName name="Cost_Agent_BY">#REF!</definedName>
    <definedName name="Cost_Agent_BY1" localSheetId="3">#REF!</definedName>
    <definedName name="Cost_Agent_BY1" localSheetId="6">#REF!</definedName>
    <definedName name="Cost_Agent_BY1" localSheetId="7">#REF!</definedName>
    <definedName name="Cost_Agent_BY1" localSheetId="9">#REF!</definedName>
    <definedName name="Cost_Agent_BY1">#REF!</definedName>
    <definedName name="Cost_Agent_BY2" localSheetId="3">#REF!</definedName>
    <definedName name="Cost_Agent_BY2" localSheetId="6">#REF!</definedName>
    <definedName name="Cost_Agent_BY2" localSheetId="7">#REF!</definedName>
    <definedName name="Cost_Agent_BY2" localSheetId="9">#REF!</definedName>
    <definedName name="Cost_Agent_BY2">#REF!</definedName>
    <definedName name="Cost_Agent_BY3" localSheetId="3">#REF!</definedName>
    <definedName name="Cost_Agent_BY3" localSheetId="6">#REF!</definedName>
    <definedName name="Cost_Agent_BY3" localSheetId="7">#REF!</definedName>
    <definedName name="Cost_Agent_BY3" localSheetId="9">#REF!</definedName>
    <definedName name="Cost_Agent_BY3">#REF!</definedName>
    <definedName name="Cost_Agent_BY4" localSheetId="3">#REF!</definedName>
    <definedName name="Cost_Agent_BY4" localSheetId="6">#REF!</definedName>
    <definedName name="Cost_Agent_BY4" localSheetId="7">#REF!</definedName>
    <definedName name="Cost_Agent_BY4" localSheetId="9">#REF!</definedName>
    <definedName name="Cost_Agent_BY4">#REF!</definedName>
    <definedName name="Cost_Agent_BY5" localSheetId="3">#REF!</definedName>
    <definedName name="Cost_Agent_BY5" localSheetId="6">#REF!</definedName>
    <definedName name="Cost_Agent_BY5" localSheetId="7">#REF!</definedName>
    <definedName name="Cost_Agent_BY5" localSheetId="9">#REF!</definedName>
    <definedName name="Cost_Agent_BY5">#REF!</definedName>
    <definedName name="CSRDF" localSheetId="3">#REF!</definedName>
    <definedName name="CSRDF" localSheetId="6">#REF!</definedName>
    <definedName name="CSRDF" localSheetId="7">#REF!</definedName>
    <definedName name="CSRDF" localSheetId="9">#REF!</definedName>
    <definedName name="CSRDF">#REF!</definedName>
    <definedName name="CSRS" localSheetId="3">#REF!</definedName>
    <definedName name="CSRS" localSheetId="6">#REF!</definedName>
    <definedName name="CSRS" localSheetId="7">#REF!</definedName>
    <definedName name="CSRS" localSheetId="9">#REF!</definedName>
    <definedName name="CSRS">#REF!</definedName>
    <definedName name="D" localSheetId="3">#REF!</definedName>
    <definedName name="D" localSheetId="6">#REF!</definedName>
    <definedName name="D" localSheetId="7">#REF!</definedName>
    <definedName name="D" localSheetId="9">#REF!</definedName>
    <definedName name="D">#REF!</definedName>
    <definedName name="DetailDatabase" localSheetId="3">#REF!</definedName>
    <definedName name="DetailDatabase" localSheetId="6">#REF!</definedName>
    <definedName name="DetailDatabase" localSheetId="7">#REF!</definedName>
    <definedName name="DetailDatabase" localSheetId="9">#REF!</definedName>
    <definedName name="DetailDatabase">#REF!</definedName>
    <definedName name="Division1">'[3]Drop Downs'!$A$2:$A$39</definedName>
    <definedName name="DL" localSheetId="2">#REF!</definedName>
    <definedName name="DL" localSheetId="3">#REF!</definedName>
    <definedName name="DL" localSheetId="4">#REF!</definedName>
    <definedName name="DL" localSheetId="5">#REF!</definedName>
    <definedName name="DL" localSheetId="0">'B. Summary of Requirements'!$A$3:$X$81</definedName>
    <definedName name="DL" localSheetId="6">#REF!</definedName>
    <definedName name="DL" localSheetId="7">#REF!</definedName>
    <definedName name="DL" localSheetId="8">#REF!</definedName>
    <definedName name="DL" localSheetId="9">#REF!</definedName>
    <definedName name="DL" localSheetId="10">#REF!</definedName>
    <definedName name="DL">#REF!</definedName>
    <definedName name="DP">'[3]Drop Downs'!$C$2:$C$8</definedName>
    <definedName name="E" localSheetId="3">#REF!</definedName>
    <definedName name="E" localSheetId="6">#REF!</definedName>
    <definedName name="E" localSheetId="7">#REF!</definedName>
    <definedName name="E" localSheetId="9">#REF!</definedName>
    <definedName name="E">#REF!</definedName>
    <definedName name="EQUIPMENT" localSheetId="3">#REF!</definedName>
    <definedName name="EQUIPMENT" localSheetId="6">#REF!</definedName>
    <definedName name="EQUIPMENT" localSheetId="7">#REF!</definedName>
    <definedName name="EQUIPMENT" localSheetId="9">#REF!</definedName>
    <definedName name="EQUIPMENT">#REF!</definedName>
    <definedName name="EXECSUPP" localSheetId="2">#REF!</definedName>
    <definedName name="EXECSUPP" localSheetId="3">#REF!</definedName>
    <definedName name="EXECSUPP" localSheetId="4">#REF!</definedName>
    <definedName name="EXECSUPP" localSheetId="5">#REF!</definedName>
    <definedName name="EXECSUPP" localSheetId="0">'B. Summary of Requirements'!#REF!</definedName>
    <definedName name="EXECSUPP" localSheetId="6">#REF!</definedName>
    <definedName name="EXECSUPP" localSheetId="7">#REF!</definedName>
    <definedName name="EXECSUPP" localSheetId="8">'[1]Sum of Req'!#REF!</definedName>
    <definedName name="EXECSUPP" localSheetId="9">#REF!</definedName>
    <definedName name="EXECSUPP" localSheetId="10">#REF!</definedName>
    <definedName name="EXECSUPP">#REF!</definedName>
    <definedName name="F" localSheetId="3">#REF!</definedName>
    <definedName name="F" localSheetId="6">#REF!</definedName>
    <definedName name="F" localSheetId="7">#REF!</definedName>
    <definedName name="F" localSheetId="9">#REF!</definedName>
    <definedName name="F">#REF!</definedName>
    <definedName name="FERS" localSheetId="3">#REF!</definedName>
    <definedName name="FERS" localSheetId="6">#REF!</definedName>
    <definedName name="FERS" localSheetId="7">#REF!</definedName>
    <definedName name="FERS" localSheetId="9">#REF!</definedName>
    <definedName name="FERS">#REF!</definedName>
    <definedName name="FICA" localSheetId="3">#REF!</definedName>
    <definedName name="FICA" localSheetId="6">#REF!</definedName>
    <definedName name="FICA" localSheetId="7">#REF!</definedName>
    <definedName name="FICA" localSheetId="9">#REF!</definedName>
    <definedName name="FICA">#REF!</definedName>
    <definedName name="FTE_Agent_Hires_BY" localSheetId="3">#REF!</definedName>
    <definedName name="FTE_Agent_Hires_BY" localSheetId="6">#REF!</definedName>
    <definedName name="FTE_Agent_Hires_BY" localSheetId="7">#REF!</definedName>
    <definedName name="FTE_Agent_Hires_BY" localSheetId="9">#REF!</definedName>
    <definedName name="FTE_Agent_Hires_BY">#REF!</definedName>
    <definedName name="FTE_Agent_Hires_BY1">[6]!FTE_Agent_Hires_BY1</definedName>
    <definedName name="FTE_Agent_Hires_BY2" localSheetId="3">#REF!</definedName>
    <definedName name="FTE_Agent_Hires_BY2" localSheetId="6">#REF!</definedName>
    <definedName name="FTE_Agent_Hires_BY2" localSheetId="7">#REF!</definedName>
    <definedName name="FTE_Agent_Hires_BY2" localSheetId="9">#REF!</definedName>
    <definedName name="FTE_Agent_Hires_BY2">#REF!</definedName>
    <definedName name="FTE_Agent_Hires_BY3" localSheetId="3">#REF!</definedName>
    <definedName name="FTE_Agent_Hires_BY3" localSheetId="6">#REF!</definedName>
    <definedName name="FTE_Agent_Hires_BY3" localSheetId="7">#REF!</definedName>
    <definedName name="FTE_Agent_Hires_BY3" localSheetId="9">#REF!</definedName>
    <definedName name="FTE_Agent_Hires_BY3">#REF!</definedName>
    <definedName name="FTE_Agent_Hires_BY4" localSheetId="3">#REF!</definedName>
    <definedName name="FTE_Agent_Hires_BY4" localSheetId="6">#REF!</definedName>
    <definedName name="FTE_Agent_Hires_BY4" localSheetId="7">#REF!</definedName>
    <definedName name="FTE_Agent_Hires_BY4" localSheetId="9">#REF!</definedName>
    <definedName name="FTE_Agent_Hires_BY4">#REF!</definedName>
    <definedName name="FTE_Agent_Hires_BY5" localSheetId="3">#REF!</definedName>
    <definedName name="FTE_Agent_Hires_BY5" localSheetId="6">#REF!</definedName>
    <definedName name="FTE_Agent_Hires_BY5" localSheetId="7">#REF!</definedName>
    <definedName name="FTE_Agent_Hires_BY5" localSheetId="9">#REF!</definedName>
    <definedName name="FTE_Agent_Hires_BY5">#REF!</definedName>
    <definedName name="FTE_Agent_Hires_CY" localSheetId="3">#REF!</definedName>
    <definedName name="FTE_Agent_Hires_CY" localSheetId="6">#REF!</definedName>
    <definedName name="FTE_Agent_Hires_CY" localSheetId="7">#REF!</definedName>
    <definedName name="FTE_Agent_Hires_CY" localSheetId="9">#REF!</definedName>
    <definedName name="FTE_Agent_Hires_CY">#REF!</definedName>
    <definedName name="FTE_Agent_Hires_PY" localSheetId="3">#REF!</definedName>
    <definedName name="FTE_Agent_Hires_PY" localSheetId="6">#REF!</definedName>
    <definedName name="FTE_Agent_Hires_PY" localSheetId="7">#REF!</definedName>
    <definedName name="FTE_Agent_Hires_PY" localSheetId="9">#REF!</definedName>
    <definedName name="FTE_Agent_Hires_PY">#REF!</definedName>
    <definedName name="FTE_Insp_Hires_BY" localSheetId="3">#REF!</definedName>
    <definedName name="FTE_Insp_Hires_BY" localSheetId="6">#REF!</definedName>
    <definedName name="FTE_Insp_Hires_BY" localSheetId="7">#REF!</definedName>
    <definedName name="FTE_Insp_Hires_BY" localSheetId="9">#REF!</definedName>
    <definedName name="FTE_Insp_Hires_BY">#REF!</definedName>
    <definedName name="FTE_Insp_Hires_BY1" localSheetId="3">#REF!</definedName>
    <definedName name="FTE_Insp_Hires_BY1" localSheetId="6">#REF!</definedName>
    <definedName name="FTE_Insp_Hires_BY1" localSheetId="7">#REF!</definedName>
    <definedName name="FTE_Insp_Hires_BY1" localSheetId="9">#REF!</definedName>
    <definedName name="FTE_Insp_Hires_BY1">#REF!</definedName>
    <definedName name="FTE_Insp_Hires_BY2" localSheetId="3">#REF!</definedName>
    <definedName name="FTE_Insp_Hires_BY2" localSheetId="6">#REF!</definedName>
    <definedName name="FTE_Insp_Hires_BY2" localSheetId="7">#REF!</definedName>
    <definedName name="FTE_Insp_Hires_BY2" localSheetId="9">#REF!</definedName>
    <definedName name="FTE_Insp_Hires_BY2">#REF!</definedName>
    <definedName name="FTE_Insp_Hires_BY3" localSheetId="3">#REF!</definedName>
    <definedName name="FTE_Insp_Hires_BY3" localSheetId="6">#REF!</definedName>
    <definedName name="FTE_Insp_Hires_BY3" localSheetId="7">#REF!</definedName>
    <definedName name="FTE_Insp_Hires_BY3" localSheetId="9">#REF!</definedName>
    <definedName name="FTE_Insp_Hires_BY3">#REF!</definedName>
    <definedName name="FTE_Insp_Hires_BY4" localSheetId="3">#REF!</definedName>
    <definedName name="FTE_Insp_Hires_BY4" localSheetId="6">#REF!</definedName>
    <definedName name="FTE_Insp_Hires_BY4" localSheetId="7">#REF!</definedName>
    <definedName name="FTE_Insp_Hires_BY4" localSheetId="9">#REF!</definedName>
    <definedName name="FTE_Insp_Hires_BY4">#REF!</definedName>
    <definedName name="FTE_Insp_Hires_BY5" localSheetId="3">#REF!</definedName>
    <definedName name="FTE_Insp_Hires_BY5" localSheetId="6">#REF!</definedName>
    <definedName name="FTE_Insp_Hires_BY5" localSheetId="7">#REF!</definedName>
    <definedName name="FTE_Insp_Hires_BY5" localSheetId="9">#REF!</definedName>
    <definedName name="FTE_Insp_Hires_BY5">#REF!</definedName>
    <definedName name="FTE_Insp_Hires_CY" localSheetId="3">#REF!</definedName>
    <definedName name="FTE_Insp_Hires_CY" localSheetId="6">#REF!</definedName>
    <definedName name="FTE_Insp_Hires_CY" localSheetId="7">#REF!</definedName>
    <definedName name="FTE_Insp_Hires_CY" localSheetId="9">#REF!</definedName>
    <definedName name="FTE_Insp_Hires_CY">#REF!</definedName>
    <definedName name="FTE_Insp_Hires_PY" localSheetId="3">#REF!</definedName>
    <definedName name="FTE_Insp_Hires_PY" localSheetId="6">#REF!</definedName>
    <definedName name="FTE_Insp_Hires_PY" localSheetId="7">#REF!</definedName>
    <definedName name="FTE_Insp_Hires_PY" localSheetId="9">#REF!</definedName>
    <definedName name="FTE_Insp_Hires_PY">#REF!</definedName>
    <definedName name="FTE_Other_Hires_BY" localSheetId="3">#REF!</definedName>
    <definedName name="FTE_Other_Hires_BY" localSheetId="6">#REF!</definedName>
    <definedName name="FTE_Other_Hires_BY" localSheetId="7">#REF!</definedName>
    <definedName name="FTE_Other_Hires_BY" localSheetId="9">#REF!</definedName>
    <definedName name="FTE_Other_Hires_BY">#REF!</definedName>
    <definedName name="FTE_Other_Hires_BY1" localSheetId="3">#REF!</definedName>
    <definedName name="FTE_Other_Hires_BY1" localSheetId="6">#REF!</definedName>
    <definedName name="FTE_Other_Hires_BY1" localSheetId="7">#REF!</definedName>
    <definedName name="FTE_Other_Hires_BY1" localSheetId="9">#REF!</definedName>
    <definedName name="FTE_Other_Hires_BY1">#REF!</definedName>
    <definedName name="FTE_Other_Hires_BY2" localSheetId="3">#REF!</definedName>
    <definedName name="FTE_Other_Hires_BY2" localSheetId="6">#REF!</definedName>
    <definedName name="FTE_Other_Hires_BY2" localSheetId="7">#REF!</definedName>
    <definedName name="FTE_Other_Hires_BY2" localSheetId="9">#REF!</definedName>
    <definedName name="FTE_Other_Hires_BY2">#REF!</definedName>
    <definedName name="FTE_Other_Hires_BY3" localSheetId="3">#REF!</definedName>
    <definedName name="FTE_Other_Hires_BY3" localSheetId="6">#REF!</definedName>
    <definedName name="FTE_Other_Hires_BY3" localSheetId="7">#REF!</definedName>
    <definedName name="FTE_Other_Hires_BY3" localSheetId="9">#REF!</definedName>
    <definedName name="FTE_Other_Hires_BY3">#REF!</definedName>
    <definedName name="FTE_Other_Hires_BY4" localSheetId="3">#REF!</definedName>
    <definedName name="FTE_Other_Hires_BY4" localSheetId="6">#REF!</definedName>
    <definedName name="FTE_Other_Hires_BY4" localSheetId="7">#REF!</definedName>
    <definedName name="FTE_Other_Hires_BY4" localSheetId="9">#REF!</definedName>
    <definedName name="FTE_Other_Hires_BY4">#REF!</definedName>
    <definedName name="FTE_Other_Hires_BY5" localSheetId="3">#REF!</definedName>
    <definedName name="FTE_Other_Hires_BY5" localSheetId="6">#REF!</definedName>
    <definedName name="FTE_Other_Hires_BY5" localSheetId="7">#REF!</definedName>
    <definedName name="FTE_Other_Hires_BY5" localSheetId="9">#REF!</definedName>
    <definedName name="FTE_Other_Hires_BY5">#REF!</definedName>
    <definedName name="FTE_Other_Hires_CY" localSheetId="3">#REF!</definedName>
    <definedName name="FTE_Other_Hires_CY" localSheetId="6">#REF!</definedName>
    <definedName name="FTE_Other_Hires_CY" localSheetId="7">#REF!</definedName>
    <definedName name="FTE_Other_Hires_CY" localSheetId="9">#REF!</definedName>
    <definedName name="FTE_Other_Hires_CY">#REF!</definedName>
    <definedName name="FTE_Other_Hires_PY" localSheetId="3">#REF!</definedName>
    <definedName name="FTE_Other_Hires_PY" localSheetId="6">#REF!</definedName>
    <definedName name="FTE_Other_Hires_PY" localSheetId="7">#REF!</definedName>
    <definedName name="FTE_Other_Hires_PY" localSheetId="9">#REF!</definedName>
    <definedName name="FTE_Other_Hires_PY">#REF!</definedName>
    <definedName name="FY_1998" localSheetId="3">#REF!</definedName>
    <definedName name="FY_1998" localSheetId="6">#REF!</definedName>
    <definedName name="FY_1998" localSheetId="7">#REF!</definedName>
    <definedName name="FY_1998" localSheetId="9">#REF!</definedName>
    <definedName name="FY_1998">#REF!</definedName>
    <definedName name="FY_1999" localSheetId="3">#REF!</definedName>
    <definedName name="FY_1999" localSheetId="6">#REF!</definedName>
    <definedName name="FY_1999" localSheetId="7">#REF!</definedName>
    <definedName name="FY_1999" localSheetId="9">#REF!</definedName>
    <definedName name="FY_1999">#REF!</definedName>
    <definedName name="FY_2000" localSheetId="3">#REF!</definedName>
    <definedName name="FY_2000" localSheetId="6">#REF!</definedName>
    <definedName name="FY_2000" localSheetId="7">#REF!</definedName>
    <definedName name="FY_2000" localSheetId="9">#REF!</definedName>
    <definedName name="FY_2000">#REF!</definedName>
    <definedName name="FY_2001" localSheetId="3">#REF!</definedName>
    <definedName name="FY_2001" localSheetId="6">#REF!</definedName>
    <definedName name="FY_2001" localSheetId="7">#REF!</definedName>
    <definedName name="FY_2001" localSheetId="9">#REF!</definedName>
    <definedName name="FY_2001">#REF!</definedName>
    <definedName name="FY_2002" localSheetId="3">#REF!</definedName>
    <definedName name="FY_2002" localSheetId="6">#REF!</definedName>
    <definedName name="FY_2002" localSheetId="7">#REF!</definedName>
    <definedName name="FY_2002" localSheetId="9">#REF!</definedName>
    <definedName name="FY_2002">#REF!</definedName>
    <definedName name="FY_2003" localSheetId="3">#REF!</definedName>
    <definedName name="FY_2003" localSheetId="6">#REF!</definedName>
    <definedName name="FY_2003" localSheetId="7">#REF!</definedName>
    <definedName name="FY_2003" localSheetId="9">#REF!</definedName>
    <definedName name="FY_2003">#REF!</definedName>
    <definedName name="FY_2004" localSheetId="3">#REF!</definedName>
    <definedName name="FY_2004" localSheetId="6">#REF!</definedName>
    <definedName name="FY_2004" localSheetId="7">#REF!</definedName>
    <definedName name="FY_2004" localSheetId="9">#REF!</definedName>
    <definedName name="FY_2004">#REF!</definedName>
    <definedName name="FY0711.1" localSheetId="2">#REF!</definedName>
    <definedName name="FY0711.1" localSheetId="3">#REF!</definedName>
    <definedName name="FY0711.1" localSheetId="6">#REF!</definedName>
    <definedName name="FY0711.1" localSheetId="7">#REF!</definedName>
    <definedName name="FY0711.1" localSheetId="8">#REF!</definedName>
    <definedName name="FY0711.1" localSheetId="9">#REF!</definedName>
    <definedName name="FY0711.1">#REF!</definedName>
    <definedName name="FY0711.5" localSheetId="2">#REF!</definedName>
    <definedName name="FY0711.5" localSheetId="3">#REF!</definedName>
    <definedName name="FY0711.5" localSheetId="6">#REF!</definedName>
    <definedName name="FY0711.5" localSheetId="7">#REF!</definedName>
    <definedName name="FY0711.5" localSheetId="8">#REF!</definedName>
    <definedName name="FY0711.5" localSheetId="9">#REF!</definedName>
    <definedName name="FY0711.5">#REF!</definedName>
    <definedName name="FY0712.1" localSheetId="2">#REF!</definedName>
    <definedName name="FY0712.1" localSheetId="3">#REF!</definedName>
    <definedName name="FY0712.1" localSheetId="6">#REF!</definedName>
    <definedName name="FY0712.1" localSheetId="7">#REF!</definedName>
    <definedName name="FY0712.1" localSheetId="8">#REF!</definedName>
    <definedName name="FY0712.1" localSheetId="9">#REF!</definedName>
    <definedName name="FY0712.1">#REF!</definedName>
    <definedName name="FY0721.0" localSheetId="2">#REF!</definedName>
    <definedName name="FY0721.0" localSheetId="3">#REF!</definedName>
    <definedName name="FY0721.0" localSheetId="6">#REF!</definedName>
    <definedName name="FY0721.0" localSheetId="7">#REF!</definedName>
    <definedName name="FY0721.0" localSheetId="8">#REF!</definedName>
    <definedName name="FY0721.0" localSheetId="9">#REF!</definedName>
    <definedName name="FY0721.0">#REF!</definedName>
    <definedName name="FY0722.0" localSheetId="2">#REF!</definedName>
    <definedName name="FY0722.0" localSheetId="3">#REF!</definedName>
    <definedName name="FY0722.0" localSheetId="6">#REF!</definedName>
    <definedName name="FY0722.0" localSheetId="7">#REF!</definedName>
    <definedName name="FY0722.0" localSheetId="8">#REF!</definedName>
    <definedName name="FY0722.0" localSheetId="9">#REF!</definedName>
    <definedName name="FY0722.0">#REF!</definedName>
    <definedName name="FY0723.1" localSheetId="2">#REF!</definedName>
    <definedName name="FY0723.1" localSheetId="3">#REF!</definedName>
    <definedName name="FY0723.1" localSheetId="6">#REF!</definedName>
    <definedName name="FY0723.1" localSheetId="7">#REF!</definedName>
    <definedName name="FY0723.1" localSheetId="8">#REF!</definedName>
    <definedName name="FY0723.1" localSheetId="9">#REF!</definedName>
    <definedName name="FY0723.1">#REF!</definedName>
    <definedName name="FY0723.2" localSheetId="2">#REF!</definedName>
    <definedName name="FY0723.2" localSheetId="3">#REF!</definedName>
    <definedName name="FY0723.2" localSheetId="6">#REF!</definedName>
    <definedName name="FY0723.2" localSheetId="7">#REF!</definedName>
    <definedName name="FY0723.2" localSheetId="8">#REF!</definedName>
    <definedName name="FY0723.2" localSheetId="9">#REF!</definedName>
    <definedName name="FY0723.2">#REF!</definedName>
    <definedName name="FY0723.3" localSheetId="2">#REF!</definedName>
    <definedName name="FY0723.3" localSheetId="3">#REF!</definedName>
    <definedName name="FY0723.3" localSheetId="6">#REF!</definedName>
    <definedName name="FY0723.3" localSheetId="7">#REF!</definedName>
    <definedName name="FY0723.3" localSheetId="8">#REF!</definedName>
    <definedName name="FY0723.3" localSheetId="9">#REF!</definedName>
    <definedName name="FY0723.3">#REF!</definedName>
    <definedName name="FY0724.0" localSheetId="2">#REF!</definedName>
    <definedName name="FY0724.0" localSheetId="3">#REF!</definedName>
    <definedName name="FY0724.0" localSheetId="6">#REF!</definedName>
    <definedName name="FY0724.0" localSheetId="7">#REF!</definedName>
    <definedName name="FY0724.0" localSheetId="8">#REF!</definedName>
    <definedName name="FY0724.0" localSheetId="9">#REF!</definedName>
    <definedName name="FY0724.0">#REF!</definedName>
    <definedName name="FY0725.2" localSheetId="2">#REF!</definedName>
    <definedName name="FY0725.2" localSheetId="3">#REF!</definedName>
    <definedName name="FY0725.2" localSheetId="6">#REF!</definedName>
    <definedName name="FY0725.2" localSheetId="7">#REF!</definedName>
    <definedName name="FY0725.2" localSheetId="8">#REF!</definedName>
    <definedName name="FY0725.2" localSheetId="9">#REF!</definedName>
    <definedName name="FY0725.2">#REF!</definedName>
    <definedName name="FY0725.3" localSheetId="2">#REF!</definedName>
    <definedName name="FY0725.3" localSheetId="3">#REF!</definedName>
    <definedName name="FY0725.3" localSheetId="6">#REF!</definedName>
    <definedName name="FY0725.3" localSheetId="7">#REF!</definedName>
    <definedName name="FY0725.3" localSheetId="8">#REF!</definedName>
    <definedName name="FY0725.3" localSheetId="9">#REF!</definedName>
    <definedName name="FY0725.3">#REF!</definedName>
    <definedName name="FY0725.6" localSheetId="2">#REF!</definedName>
    <definedName name="FY0725.6" localSheetId="3">#REF!</definedName>
    <definedName name="FY0725.6" localSheetId="6">#REF!</definedName>
    <definedName name="FY0725.6" localSheetId="7">#REF!</definedName>
    <definedName name="FY0725.6" localSheetId="8">#REF!</definedName>
    <definedName name="FY0725.6" localSheetId="9">#REF!</definedName>
    <definedName name="FY0725.6">#REF!</definedName>
    <definedName name="FY0726.0" localSheetId="2">#REF!</definedName>
    <definedName name="FY0726.0" localSheetId="3">#REF!</definedName>
    <definedName name="FY0726.0" localSheetId="6">#REF!</definedName>
    <definedName name="FY0726.0" localSheetId="7">#REF!</definedName>
    <definedName name="FY0726.0" localSheetId="8">#REF!</definedName>
    <definedName name="FY0726.0" localSheetId="9">#REF!</definedName>
    <definedName name="FY0726.0">#REF!</definedName>
    <definedName name="FY0731.0" localSheetId="2">#REF!</definedName>
    <definedName name="FY0731.0" localSheetId="3">#REF!</definedName>
    <definedName name="FY0731.0" localSheetId="6">#REF!</definedName>
    <definedName name="FY0731.0" localSheetId="7">#REF!</definedName>
    <definedName name="FY0731.0" localSheetId="8">#REF!</definedName>
    <definedName name="FY0731.0" localSheetId="9">#REF!</definedName>
    <definedName name="FY0731.0">#REF!</definedName>
    <definedName name="FY0732.0" localSheetId="2">#REF!</definedName>
    <definedName name="FY0732.0" localSheetId="3">#REF!</definedName>
    <definedName name="FY0732.0" localSheetId="6">#REF!</definedName>
    <definedName name="FY0732.0" localSheetId="7">#REF!</definedName>
    <definedName name="FY0732.0" localSheetId="8">#REF!</definedName>
    <definedName name="FY0732.0" localSheetId="9">#REF!</definedName>
    <definedName name="FY0732.0">#REF!</definedName>
    <definedName name="FY07Ling" localSheetId="2">#REF!</definedName>
    <definedName name="FY07Ling" localSheetId="3">#REF!</definedName>
    <definedName name="FY07Ling" localSheetId="6">#REF!</definedName>
    <definedName name="FY07Ling" localSheetId="7">#REF!</definedName>
    <definedName name="FY07Ling" localSheetId="8">#REF!</definedName>
    <definedName name="FY07Ling" localSheetId="9">#REF!</definedName>
    <definedName name="FY07Ling">#REF!</definedName>
    <definedName name="FY07Mult" localSheetId="2">#REF!</definedName>
    <definedName name="FY07Mult" localSheetId="3">#REF!</definedName>
    <definedName name="FY07Mult" localSheetId="6">#REF!</definedName>
    <definedName name="FY07Mult" localSheetId="7">#REF!</definedName>
    <definedName name="FY07Mult" localSheetId="8">#REF!</definedName>
    <definedName name="FY07Mult" localSheetId="9">#REF!</definedName>
    <definedName name="FY07Mult">#REF!</definedName>
    <definedName name="FY07PEPI" localSheetId="2">#REF!</definedName>
    <definedName name="FY07PEPI" localSheetId="3">#REF!</definedName>
    <definedName name="FY07PEPI" localSheetId="6">#REF!</definedName>
    <definedName name="FY07PEPI" localSheetId="7">#REF!</definedName>
    <definedName name="FY07PEPI" localSheetId="8">#REF!</definedName>
    <definedName name="FY07PEPI" localSheetId="9">#REF!</definedName>
    <definedName name="FY07PEPI">#REF!</definedName>
    <definedName name="FY07Tot" localSheetId="2">#REF!</definedName>
    <definedName name="FY07Tot" localSheetId="3">#REF!</definedName>
    <definedName name="FY07Tot" localSheetId="6">#REF!</definedName>
    <definedName name="FY07Tot" localSheetId="7">#REF!</definedName>
    <definedName name="FY07Tot" localSheetId="8">#REF!</definedName>
    <definedName name="FY07Tot" localSheetId="9">#REF!</definedName>
    <definedName name="FY07Tot">#REF!</definedName>
    <definedName name="FY07Train" localSheetId="2">#REF!</definedName>
    <definedName name="FY07Train" localSheetId="3">#REF!</definedName>
    <definedName name="FY07Train" localSheetId="6">#REF!</definedName>
    <definedName name="FY07Train" localSheetId="7">#REF!</definedName>
    <definedName name="FY07Train" localSheetId="8">#REF!</definedName>
    <definedName name="FY07Train" localSheetId="9">#REF!</definedName>
    <definedName name="FY07Train">#REF!</definedName>
    <definedName name="FY0811.1" localSheetId="2">#REF!</definedName>
    <definedName name="FY0811.1" localSheetId="3">#REF!</definedName>
    <definedName name="FY0811.1" localSheetId="6">#REF!</definedName>
    <definedName name="FY0811.1" localSheetId="7">#REF!</definedName>
    <definedName name="FY0811.1" localSheetId="8">#REF!</definedName>
    <definedName name="FY0811.1" localSheetId="9">#REF!</definedName>
    <definedName name="FY0811.1">#REF!</definedName>
    <definedName name="FY0811.5" localSheetId="2">#REF!</definedName>
    <definedName name="FY0811.5" localSheetId="3">#REF!</definedName>
    <definedName name="FY0811.5" localSheetId="6">#REF!</definedName>
    <definedName name="FY0811.5" localSheetId="7">#REF!</definedName>
    <definedName name="FY0811.5" localSheetId="8">#REF!</definedName>
    <definedName name="FY0811.5" localSheetId="9">#REF!</definedName>
    <definedName name="FY0811.5">#REF!</definedName>
    <definedName name="FY0812.1" localSheetId="2">#REF!</definedName>
    <definedName name="FY0812.1" localSheetId="3">#REF!</definedName>
    <definedName name="FY0812.1" localSheetId="6">#REF!</definedName>
    <definedName name="FY0812.1" localSheetId="7">#REF!</definedName>
    <definedName name="FY0812.1" localSheetId="8">#REF!</definedName>
    <definedName name="FY0812.1" localSheetId="9">#REF!</definedName>
    <definedName name="FY0812.1">#REF!</definedName>
    <definedName name="FY0821.0" localSheetId="2">#REF!</definedName>
    <definedName name="FY0821.0" localSheetId="3">#REF!</definedName>
    <definedName name="FY0821.0" localSheetId="6">#REF!</definedName>
    <definedName name="FY0821.0" localSheetId="7">#REF!</definedName>
    <definedName name="FY0821.0" localSheetId="8">#REF!</definedName>
    <definedName name="FY0821.0" localSheetId="9">#REF!</definedName>
    <definedName name="FY0821.0">#REF!</definedName>
    <definedName name="FY0822.0" localSheetId="2">#REF!</definedName>
    <definedName name="FY0822.0" localSheetId="3">#REF!</definedName>
    <definedName name="FY0822.0" localSheetId="6">#REF!</definedName>
    <definedName name="FY0822.0" localSheetId="7">#REF!</definedName>
    <definedName name="FY0822.0" localSheetId="8">#REF!</definedName>
    <definedName name="FY0822.0" localSheetId="9">#REF!</definedName>
    <definedName name="FY0822.0">#REF!</definedName>
    <definedName name="FY0823.1" localSheetId="2">#REF!</definedName>
    <definedName name="FY0823.1" localSheetId="3">#REF!</definedName>
    <definedName name="FY0823.1" localSheetId="6">#REF!</definedName>
    <definedName name="FY0823.1" localSheetId="7">#REF!</definedName>
    <definedName name="FY0823.1" localSheetId="8">#REF!</definedName>
    <definedName name="FY0823.1" localSheetId="9">#REF!</definedName>
    <definedName name="FY0823.1">#REF!</definedName>
    <definedName name="FY0823.2" localSheetId="2">#REF!</definedName>
    <definedName name="FY0823.2" localSheetId="3">#REF!</definedName>
    <definedName name="FY0823.2" localSheetId="6">#REF!</definedName>
    <definedName name="FY0823.2" localSheetId="7">#REF!</definedName>
    <definedName name="FY0823.2" localSheetId="8">#REF!</definedName>
    <definedName name="FY0823.2" localSheetId="9">#REF!</definedName>
    <definedName name="FY0823.2">#REF!</definedName>
    <definedName name="FY0823.3" localSheetId="2">#REF!</definedName>
    <definedName name="FY0823.3" localSheetId="3">#REF!</definedName>
    <definedName name="FY0823.3" localSheetId="6">#REF!</definedName>
    <definedName name="FY0823.3" localSheetId="7">#REF!</definedName>
    <definedName name="FY0823.3" localSheetId="8">#REF!</definedName>
    <definedName name="FY0823.3" localSheetId="9">#REF!</definedName>
    <definedName name="FY0823.3">#REF!</definedName>
    <definedName name="FY0824.0" localSheetId="2">#REF!</definedName>
    <definedName name="FY0824.0" localSheetId="3">#REF!</definedName>
    <definedName name="FY0824.0" localSheetId="6">#REF!</definedName>
    <definedName name="FY0824.0" localSheetId="7">#REF!</definedName>
    <definedName name="FY0824.0" localSheetId="8">#REF!</definedName>
    <definedName name="FY0824.0" localSheetId="9">#REF!</definedName>
    <definedName name="FY0824.0">#REF!</definedName>
    <definedName name="FY0825.2" localSheetId="2">#REF!</definedName>
    <definedName name="FY0825.2" localSheetId="3">#REF!</definedName>
    <definedName name="FY0825.2" localSheetId="6">#REF!</definedName>
    <definedName name="FY0825.2" localSheetId="7">#REF!</definedName>
    <definedName name="FY0825.2" localSheetId="8">#REF!</definedName>
    <definedName name="FY0825.2" localSheetId="9">#REF!</definedName>
    <definedName name="FY0825.2">#REF!</definedName>
    <definedName name="FY0825.3" localSheetId="2">#REF!</definedName>
    <definedName name="FY0825.3" localSheetId="3">#REF!</definedName>
    <definedName name="FY0825.3" localSheetId="6">#REF!</definedName>
    <definedName name="FY0825.3" localSheetId="7">#REF!</definedName>
    <definedName name="FY0825.3" localSheetId="8">#REF!</definedName>
    <definedName name="FY0825.3" localSheetId="9">#REF!</definedName>
    <definedName name="FY0825.3">#REF!</definedName>
    <definedName name="FY0825.6" localSheetId="2">#REF!</definedName>
    <definedName name="FY0825.6" localSheetId="3">#REF!</definedName>
    <definedName name="FY0825.6" localSheetId="6">#REF!</definedName>
    <definedName name="FY0825.6" localSheetId="7">#REF!</definedName>
    <definedName name="FY0825.6" localSheetId="8">#REF!</definedName>
    <definedName name="FY0825.6" localSheetId="9">#REF!</definedName>
    <definedName name="FY0825.6">#REF!</definedName>
    <definedName name="FY0826.0" localSheetId="2">#REF!</definedName>
    <definedName name="FY0826.0" localSheetId="3">#REF!</definedName>
    <definedName name="FY0826.0" localSheetId="6">#REF!</definedName>
    <definedName name="FY0826.0" localSheetId="7">#REF!</definedName>
    <definedName name="FY0826.0" localSheetId="8">#REF!</definedName>
    <definedName name="FY0826.0" localSheetId="9">#REF!</definedName>
    <definedName name="FY0826.0">#REF!</definedName>
    <definedName name="FY0831.0" localSheetId="2">#REF!</definedName>
    <definedName name="FY0831.0" localSheetId="3">#REF!</definedName>
    <definedName name="FY0831.0" localSheetId="6">#REF!</definedName>
    <definedName name="FY0831.0" localSheetId="7">#REF!</definedName>
    <definedName name="FY0831.0" localSheetId="8">#REF!</definedName>
    <definedName name="FY0831.0" localSheetId="9">#REF!</definedName>
    <definedName name="FY0831.0">#REF!</definedName>
    <definedName name="FY0832.0" localSheetId="2">#REF!</definedName>
    <definedName name="FY0832.0" localSheetId="3">#REF!</definedName>
    <definedName name="FY0832.0" localSheetId="6">#REF!</definedName>
    <definedName name="FY0832.0" localSheetId="7">#REF!</definedName>
    <definedName name="FY0832.0" localSheetId="8">#REF!</definedName>
    <definedName name="FY0832.0" localSheetId="9">#REF!</definedName>
    <definedName name="FY0832.0">#REF!</definedName>
    <definedName name="FY08Ling" localSheetId="2">#REF!</definedName>
    <definedName name="FY08Ling" localSheetId="3">#REF!</definedName>
    <definedName name="FY08Ling" localSheetId="6">#REF!</definedName>
    <definedName name="FY08Ling" localSheetId="7">#REF!</definedName>
    <definedName name="FY08Ling" localSheetId="8">#REF!</definedName>
    <definedName name="FY08Ling" localSheetId="9">#REF!</definedName>
    <definedName name="FY08Ling">#REF!</definedName>
    <definedName name="FY08Mult" localSheetId="2">#REF!</definedName>
    <definedName name="FY08Mult" localSheetId="3">#REF!</definedName>
    <definedName name="FY08Mult" localSheetId="6">#REF!</definedName>
    <definedName name="FY08Mult" localSheetId="7">#REF!</definedName>
    <definedName name="FY08Mult" localSheetId="8">#REF!</definedName>
    <definedName name="FY08Mult" localSheetId="9">#REF!</definedName>
    <definedName name="FY08Mult">#REF!</definedName>
    <definedName name="FY08PEPI" localSheetId="2">#REF!</definedName>
    <definedName name="FY08PEPI" localSheetId="3">#REF!</definedName>
    <definedName name="FY08PEPI" localSheetId="6">#REF!</definedName>
    <definedName name="FY08PEPI" localSheetId="7">#REF!</definedName>
    <definedName name="FY08PEPI" localSheetId="8">#REF!</definedName>
    <definedName name="FY08PEPI" localSheetId="9">#REF!</definedName>
    <definedName name="FY08PEPI">#REF!</definedName>
    <definedName name="FY08Tot" localSheetId="2">#REF!</definedName>
    <definedName name="FY08Tot" localSheetId="3">#REF!</definedName>
    <definedName name="FY08Tot" localSheetId="6">#REF!</definedName>
    <definedName name="FY08Tot" localSheetId="7">#REF!</definedName>
    <definedName name="FY08Tot" localSheetId="8">#REF!</definedName>
    <definedName name="FY08Tot" localSheetId="9">#REF!</definedName>
    <definedName name="FY08Tot">#REF!</definedName>
    <definedName name="FY08Train" localSheetId="2">#REF!</definedName>
    <definedName name="FY08Train" localSheetId="3">#REF!</definedName>
    <definedName name="FY08Train" localSheetId="6">#REF!</definedName>
    <definedName name="FY08Train" localSheetId="7">#REF!</definedName>
    <definedName name="FY08Train" localSheetId="8">#REF!</definedName>
    <definedName name="FY08Train" localSheetId="9">#REF!</definedName>
    <definedName name="FY08Train">#REF!</definedName>
    <definedName name="FY0911.1" localSheetId="2">#REF!</definedName>
    <definedName name="FY0911.1" localSheetId="3">#REF!</definedName>
    <definedName name="FY0911.1" localSheetId="6">#REF!</definedName>
    <definedName name="FY0911.1" localSheetId="7">#REF!</definedName>
    <definedName name="FY0911.1" localSheetId="8">#REF!</definedName>
    <definedName name="FY0911.1" localSheetId="9">#REF!</definedName>
    <definedName name="FY0911.1">#REF!</definedName>
    <definedName name="FY0911.5" localSheetId="2">#REF!</definedName>
    <definedName name="FY0911.5" localSheetId="3">#REF!</definedName>
    <definedName name="FY0911.5" localSheetId="6">#REF!</definedName>
    <definedName name="FY0911.5" localSheetId="7">#REF!</definedName>
    <definedName name="FY0911.5" localSheetId="8">#REF!</definedName>
    <definedName name="FY0911.5" localSheetId="9">#REF!</definedName>
    <definedName name="FY0911.5">#REF!</definedName>
    <definedName name="FY0912.1" localSheetId="2">#REF!</definedName>
    <definedName name="FY0912.1" localSheetId="3">#REF!</definedName>
    <definedName name="FY0912.1" localSheetId="6">#REF!</definedName>
    <definedName name="FY0912.1" localSheetId="7">#REF!</definedName>
    <definedName name="FY0912.1" localSheetId="8">#REF!</definedName>
    <definedName name="FY0912.1" localSheetId="9">#REF!</definedName>
    <definedName name="FY0912.1">#REF!</definedName>
    <definedName name="FY0921.0" localSheetId="2">#REF!</definedName>
    <definedName name="FY0921.0" localSheetId="3">#REF!</definedName>
    <definedName name="FY0921.0" localSheetId="6">#REF!</definedName>
    <definedName name="FY0921.0" localSheetId="7">#REF!</definedName>
    <definedName name="FY0921.0" localSheetId="8">#REF!</definedName>
    <definedName name="FY0921.0" localSheetId="9">#REF!</definedName>
    <definedName name="FY0921.0">#REF!</definedName>
    <definedName name="FY0922.0" localSheetId="2">#REF!</definedName>
    <definedName name="FY0922.0" localSheetId="3">#REF!</definedName>
    <definedName name="FY0922.0" localSheetId="6">#REF!</definedName>
    <definedName name="FY0922.0" localSheetId="7">#REF!</definedName>
    <definedName name="FY0922.0" localSheetId="8">#REF!</definedName>
    <definedName name="FY0922.0" localSheetId="9">#REF!</definedName>
    <definedName name="FY0922.0">#REF!</definedName>
    <definedName name="FY0923.1" localSheetId="2">#REF!</definedName>
    <definedName name="FY0923.1" localSheetId="3">#REF!</definedName>
    <definedName name="FY0923.1" localSheetId="6">#REF!</definedName>
    <definedName name="FY0923.1" localSheetId="7">#REF!</definedName>
    <definedName name="FY0923.1" localSheetId="8">#REF!</definedName>
    <definedName name="FY0923.1" localSheetId="9">#REF!</definedName>
    <definedName name="FY0923.1">#REF!</definedName>
    <definedName name="FY0923.2" localSheetId="2">#REF!</definedName>
    <definedName name="FY0923.2" localSheetId="3">#REF!</definedName>
    <definedName name="FY0923.2" localSheetId="6">#REF!</definedName>
    <definedName name="FY0923.2" localSheetId="7">#REF!</definedName>
    <definedName name="FY0923.2" localSheetId="8">#REF!</definedName>
    <definedName name="FY0923.2" localSheetId="9">#REF!</definedName>
    <definedName name="FY0923.2">#REF!</definedName>
    <definedName name="FY0923.3" localSheetId="2">#REF!</definedName>
    <definedName name="FY0923.3" localSheetId="3">#REF!</definedName>
    <definedName name="FY0923.3" localSheetId="6">#REF!</definedName>
    <definedName name="FY0923.3" localSheetId="7">#REF!</definedName>
    <definedName name="FY0923.3" localSheetId="8">#REF!</definedName>
    <definedName name="FY0923.3" localSheetId="9">#REF!</definedName>
    <definedName name="FY0923.3">#REF!</definedName>
    <definedName name="FY0924.0" localSheetId="2">#REF!</definedName>
    <definedName name="FY0924.0" localSheetId="3">#REF!</definedName>
    <definedName name="FY0924.0" localSheetId="6">#REF!</definedName>
    <definedName name="FY0924.0" localSheetId="7">#REF!</definedName>
    <definedName name="FY0924.0" localSheetId="8">#REF!</definedName>
    <definedName name="FY0924.0" localSheetId="9">#REF!</definedName>
    <definedName name="FY0924.0">#REF!</definedName>
    <definedName name="FY0925.2" localSheetId="2">#REF!</definedName>
    <definedName name="FY0925.2" localSheetId="3">#REF!</definedName>
    <definedName name="FY0925.2" localSheetId="6">#REF!</definedName>
    <definedName name="FY0925.2" localSheetId="7">#REF!</definedName>
    <definedName name="FY0925.2" localSheetId="8">#REF!</definedName>
    <definedName name="FY0925.2" localSheetId="9">#REF!</definedName>
    <definedName name="FY0925.2">#REF!</definedName>
    <definedName name="FY0925.3" localSheetId="2">#REF!</definedName>
    <definedName name="FY0925.3" localSheetId="3">#REF!</definedName>
    <definedName name="FY0925.3" localSheetId="6">#REF!</definedName>
    <definedName name="FY0925.3" localSheetId="7">#REF!</definedName>
    <definedName name="FY0925.3" localSheetId="8">#REF!</definedName>
    <definedName name="FY0925.3" localSheetId="9">#REF!</definedName>
    <definedName name="FY0925.3">#REF!</definedName>
    <definedName name="FY0925.6" localSheetId="2">#REF!</definedName>
    <definedName name="FY0925.6" localSheetId="3">#REF!</definedName>
    <definedName name="FY0925.6" localSheetId="6">#REF!</definedName>
    <definedName name="FY0925.6" localSheetId="7">#REF!</definedName>
    <definedName name="FY0925.6" localSheetId="8">#REF!</definedName>
    <definedName name="FY0925.6" localSheetId="9">#REF!</definedName>
    <definedName name="FY0925.6">#REF!</definedName>
    <definedName name="FY0926.0" localSheetId="2">#REF!</definedName>
    <definedName name="FY0926.0" localSheetId="3">#REF!</definedName>
    <definedName name="FY0926.0" localSheetId="6">#REF!</definedName>
    <definedName name="FY0926.0" localSheetId="7">#REF!</definedName>
    <definedName name="FY0926.0" localSheetId="8">#REF!</definedName>
    <definedName name="FY0926.0" localSheetId="9">#REF!</definedName>
    <definedName name="FY0926.0">#REF!</definedName>
    <definedName name="FY0931.0" localSheetId="2">#REF!</definedName>
    <definedName name="FY0931.0" localSheetId="3">#REF!</definedName>
    <definedName name="FY0931.0" localSheetId="6">#REF!</definedName>
    <definedName name="FY0931.0" localSheetId="7">#REF!</definedName>
    <definedName name="FY0931.0" localSheetId="8">#REF!</definedName>
    <definedName name="FY0931.0" localSheetId="9">#REF!</definedName>
    <definedName name="FY0931.0">#REF!</definedName>
    <definedName name="FY0932.0" localSheetId="2">#REF!</definedName>
    <definedName name="FY0932.0" localSheetId="3">#REF!</definedName>
    <definedName name="FY0932.0" localSheetId="6">#REF!</definedName>
    <definedName name="FY0932.0" localSheetId="7">#REF!</definedName>
    <definedName name="FY0932.0" localSheetId="8">#REF!</definedName>
    <definedName name="FY0932.0" localSheetId="9">#REF!</definedName>
    <definedName name="FY0932.0">#REF!</definedName>
    <definedName name="FY09Ling" localSheetId="2">#REF!</definedName>
    <definedName name="FY09Ling" localSheetId="3">#REF!</definedName>
    <definedName name="FY09Ling" localSheetId="6">#REF!</definedName>
    <definedName name="FY09Ling" localSheetId="7">#REF!</definedName>
    <definedName name="FY09Ling" localSheetId="8">#REF!</definedName>
    <definedName name="FY09Ling" localSheetId="9">#REF!</definedName>
    <definedName name="FY09Ling">#REF!</definedName>
    <definedName name="FY09Mult" localSheetId="2">#REF!</definedName>
    <definedName name="FY09Mult" localSheetId="3">#REF!</definedName>
    <definedName name="FY09Mult" localSheetId="6">#REF!</definedName>
    <definedName name="FY09Mult" localSheetId="7">#REF!</definedName>
    <definedName name="FY09Mult" localSheetId="8">#REF!</definedName>
    <definedName name="FY09Mult" localSheetId="9">#REF!</definedName>
    <definedName name="FY09Mult">#REF!</definedName>
    <definedName name="FY09PEPI" localSheetId="2">#REF!</definedName>
    <definedName name="FY09PEPI" localSheetId="3">#REF!</definedName>
    <definedName name="FY09PEPI" localSheetId="6">#REF!</definedName>
    <definedName name="FY09PEPI" localSheetId="7">#REF!</definedName>
    <definedName name="FY09PEPI" localSheetId="8">#REF!</definedName>
    <definedName name="FY09PEPI" localSheetId="9">#REF!</definedName>
    <definedName name="FY09PEPI">#REF!</definedName>
    <definedName name="FY09Tot" localSheetId="2">#REF!</definedName>
    <definedName name="FY09Tot" localSheetId="3">#REF!</definedName>
    <definedName name="FY09Tot" localSheetId="6">#REF!</definedName>
    <definedName name="FY09Tot" localSheetId="7">#REF!</definedName>
    <definedName name="FY09Tot" localSheetId="8">#REF!</definedName>
    <definedName name="FY09Tot" localSheetId="9">#REF!</definedName>
    <definedName name="FY09Tot">#REF!</definedName>
    <definedName name="FY09Train" localSheetId="2">#REF!</definedName>
    <definedName name="FY09Train" localSheetId="3">#REF!</definedName>
    <definedName name="FY09Train" localSheetId="6">#REF!</definedName>
    <definedName name="FY09Train" localSheetId="7">#REF!</definedName>
    <definedName name="FY09Train" localSheetId="8">#REF!</definedName>
    <definedName name="FY09Train" localSheetId="9">#REF!</definedName>
    <definedName name="FY09Train">#REF!</definedName>
    <definedName name="FY2001NonPayInflation" localSheetId="3">#REF!</definedName>
    <definedName name="FY2001NonPayInflation" localSheetId="6">#REF!</definedName>
    <definedName name="FY2001NonPayInflation" localSheetId="7">#REF!</definedName>
    <definedName name="FY2001NonPayInflation" localSheetId="9">#REF!</definedName>
    <definedName name="FY2001NonPayInflation">#REF!</definedName>
    <definedName name="G" localSheetId="3">#REF!</definedName>
    <definedName name="G" localSheetId="6">#REF!</definedName>
    <definedName name="G" localSheetId="7">#REF!</definedName>
    <definedName name="G" localSheetId="9">#REF!</definedName>
    <definedName name="G">#REF!</definedName>
    <definedName name="Geo_PayRaisePct_BY" localSheetId="3">#REF!</definedName>
    <definedName name="Geo_PayRaisePct_BY" localSheetId="6">#REF!</definedName>
    <definedName name="Geo_PayRaisePct_BY" localSheetId="7">#REF!</definedName>
    <definedName name="Geo_PayRaisePct_BY" localSheetId="9">#REF!</definedName>
    <definedName name="Geo_PayRaisePct_BY">#REF!</definedName>
    <definedName name="Geo_PayRaisePct_BY1" localSheetId="3">#REF!</definedName>
    <definedName name="Geo_PayRaisePct_BY1" localSheetId="6">#REF!</definedName>
    <definedName name="Geo_PayRaisePct_BY1" localSheetId="7">#REF!</definedName>
    <definedName name="Geo_PayRaisePct_BY1" localSheetId="9">#REF!</definedName>
    <definedName name="Geo_PayRaisePct_BY1">#REF!</definedName>
    <definedName name="Geo_PayRaisePct_BY2" localSheetId="3">#REF!</definedName>
    <definedName name="Geo_PayRaisePct_BY2" localSheetId="6">#REF!</definedName>
    <definedName name="Geo_PayRaisePct_BY2" localSheetId="7">#REF!</definedName>
    <definedName name="Geo_PayRaisePct_BY2" localSheetId="9">#REF!</definedName>
    <definedName name="Geo_PayRaisePct_BY2">#REF!</definedName>
    <definedName name="Geo_PayRaisePct_BY3" localSheetId="3">#REF!</definedName>
    <definedName name="Geo_PayRaisePct_BY3" localSheetId="6">#REF!</definedName>
    <definedName name="Geo_PayRaisePct_BY3" localSheetId="7">#REF!</definedName>
    <definedName name="Geo_PayRaisePct_BY3" localSheetId="9">#REF!</definedName>
    <definedName name="Geo_PayRaisePct_BY3">#REF!</definedName>
    <definedName name="Geo_PayRaisePct_BY4" localSheetId="3">#REF!</definedName>
    <definedName name="Geo_PayRaisePct_BY4" localSheetId="6">#REF!</definedName>
    <definedName name="Geo_PayRaisePct_BY4" localSheetId="7">#REF!</definedName>
    <definedName name="Geo_PayRaisePct_BY4" localSheetId="9">#REF!</definedName>
    <definedName name="Geo_PayRaisePct_BY4">#REF!</definedName>
    <definedName name="Geo_PayRaisePct_BY5" localSheetId="3">#REF!</definedName>
    <definedName name="Geo_PayRaisePct_BY5" localSheetId="6">#REF!</definedName>
    <definedName name="Geo_PayRaisePct_BY5" localSheetId="7">#REF!</definedName>
    <definedName name="Geo_PayRaisePct_BY5" localSheetId="9">#REF!</definedName>
    <definedName name="Geo_PayRaisePct_BY5">#REF!</definedName>
    <definedName name="Geo_PayRaisePct_CY" localSheetId="3">#REF!</definedName>
    <definedName name="Geo_PayRaisePct_CY" localSheetId="6">#REF!</definedName>
    <definedName name="Geo_PayRaisePct_CY" localSheetId="7">#REF!</definedName>
    <definedName name="Geo_PayRaisePct_CY" localSheetId="9">#REF!</definedName>
    <definedName name="Geo_PayRaisePct_CY">#REF!</definedName>
    <definedName name="Geo_PayRaisePct_PY" localSheetId="3">#REF!</definedName>
    <definedName name="Geo_PayRaisePct_PY" localSheetId="6">#REF!</definedName>
    <definedName name="Geo_PayRaisePct_PY" localSheetId="7">#REF!</definedName>
    <definedName name="Geo_PayRaisePct_PY" localSheetId="9">#REF!</definedName>
    <definedName name="Geo_PayRaisePct_PY">#REF!</definedName>
    <definedName name="H" localSheetId="3">#REF!</definedName>
    <definedName name="H" localSheetId="6">#REF!</definedName>
    <definedName name="H" localSheetId="7">#REF!</definedName>
    <definedName name="H" localSheetId="9">#REF!</definedName>
    <definedName name="H">#REF!</definedName>
    <definedName name="hlhl0" localSheetId="3">'(E) ATB Justification'!#REF!</definedName>
    <definedName name="I" localSheetId="3">#REF!</definedName>
    <definedName name="I" localSheetId="6">#REF!</definedName>
    <definedName name="I" localSheetId="7">#REF!</definedName>
    <definedName name="I" localSheetId="9">#REF!</definedName>
    <definedName name="I">#REF!</definedName>
    <definedName name="Initiative1">'[3]Drop Downs'!$E$2:$E$50</definedName>
    <definedName name="INTEL" localSheetId="2">#REF!</definedName>
    <definedName name="INTEL" localSheetId="3">#REF!</definedName>
    <definedName name="INTEL" localSheetId="4">#REF!</definedName>
    <definedName name="INTEL" localSheetId="5">#REF!</definedName>
    <definedName name="INTEL" localSheetId="0">'B. Summary of Requirements'!#REF!</definedName>
    <definedName name="INTEL" localSheetId="6">#REF!</definedName>
    <definedName name="INTEL" localSheetId="7">#REF!</definedName>
    <definedName name="INTEL" localSheetId="8">'[1]Sum of Req'!#REF!</definedName>
    <definedName name="INTEL" localSheetId="9">#REF!</definedName>
    <definedName name="INTEL" localSheetId="10">#REF!</definedName>
    <definedName name="INTEL">#REF!</definedName>
    <definedName name="Item">'[3]Drop Downs'!$F$1:$F$60</definedName>
    <definedName name="Jan2000PayRaise" localSheetId="3">#REF!</definedName>
    <definedName name="Jan2000PayRaise" localSheetId="6">#REF!</definedName>
    <definedName name="Jan2000PayRaise" localSheetId="7">#REF!</definedName>
    <definedName name="Jan2000PayRaise" localSheetId="9">#REF!</definedName>
    <definedName name="Jan2000PayRaise">#REF!</definedName>
    <definedName name="Jan2001PayRaise" localSheetId="3">#REF!</definedName>
    <definedName name="Jan2001PayRaise" localSheetId="6">#REF!</definedName>
    <definedName name="Jan2001PayRaise" localSheetId="7">#REF!</definedName>
    <definedName name="Jan2001PayRaise" localSheetId="9">#REF!</definedName>
    <definedName name="Jan2001PayRaise">#REF!</definedName>
    <definedName name="JMD" localSheetId="2">#REF!</definedName>
    <definedName name="JMD" localSheetId="3">#REF!</definedName>
    <definedName name="JMD" localSheetId="4">#REF!</definedName>
    <definedName name="JMD" localSheetId="5">#REF!</definedName>
    <definedName name="JMD" localSheetId="0">'B. Summary of Requirements'!#REF!</definedName>
    <definedName name="JMD" localSheetId="6">#REF!</definedName>
    <definedName name="JMD" localSheetId="7">#REF!</definedName>
    <definedName name="JMD" localSheetId="8">'[1]Sum of Req'!#REF!</definedName>
    <definedName name="JMD" localSheetId="9">#REF!</definedName>
    <definedName name="JMD" localSheetId="10">#REF!</definedName>
    <definedName name="JMD">#REF!</definedName>
    <definedName name="Locale1">'[3]Drop Downs'!$H$2:$H$4</definedName>
    <definedName name="measure_direction">[5]lists!$A$6:$A$7</definedName>
    <definedName name="MISC" localSheetId="3">#REF!</definedName>
    <definedName name="MISC" localSheetId="6">#REF!</definedName>
    <definedName name="MISC" localSheetId="7">#REF!</definedName>
    <definedName name="MISC" localSheetId="9">#REF!</definedName>
    <definedName name="MISC">#REF!</definedName>
    <definedName name="ModeFixed" localSheetId="3">#REF!</definedName>
    <definedName name="ModeFixed" localSheetId="6">#REF!</definedName>
    <definedName name="ModeFixed" localSheetId="7">#REF!</definedName>
    <definedName name="ModeFixed" localSheetId="9">#REF!</definedName>
    <definedName name="ModeFixed">#REF!</definedName>
    <definedName name="ModeProrate" localSheetId="3">#REF!</definedName>
    <definedName name="ModeProrate" localSheetId="6">#REF!</definedName>
    <definedName name="ModeProrate" localSheetId="7">#REF!</definedName>
    <definedName name="ModeProrate" localSheetId="9">#REF!</definedName>
    <definedName name="ModeProrate">#REF!</definedName>
    <definedName name="new" localSheetId="3">#REF!</definedName>
    <definedName name="new" localSheetId="6">#REF!</definedName>
    <definedName name="new" localSheetId="7">#REF!</definedName>
    <definedName name="new" localSheetId="9">#REF!</definedName>
    <definedName name="new">#REF!</definedName>
    <definedName name="Nonpay_InflationPct_BY" localSheetId="3">#REF!</definedName>
    <definedName name="Nonpay_InflationPct_BY" localSheetId="6">#REF!</definedName>
    <definedName name="Nonpay_InflationPct_BY" localSheetId="7">#REF!</definedName>
    <definedName name="Nonpay_InflationPct_BY" localSheetId="9">#REF!</definedName>
    <definedName name="Nonpay_InflationPct_BY">#REF!</definedName>
    <definedName name="Nonpay_InflationPct_BY1" localSheetId="3">#REF!</definedName>
    <definedName name="Nonpay_InflationPct_BY1" localSheetId="6">#REF!</definedName>
    <definedName name="Nonpay_InflationPct_BY1" localSheetId="7">#REF!</definedName>
    <definedName name="Nonpay_InflationPct_BY1" localSheetId="9">#REF!</definedName>
    <definedName name="Nonpay_InflationPct_BY1">#REF!</definedName>
    <definedName name="Nonpay_InflationPct_BY2" localSheetId="3">#REF!</definedName>
    <definedName name="Nonpay_InflationPct_BY2" localSheetId="6">#REF!</definedName>
    <definedName name="Nonpay_InflationPct_BY2" localSheetId="7">#REF!</definedName>
    <definedName name="Nonpay_InflationPct_BY2" localSheetId="9">#REF!</definedName>
    <definedName name="Nonpay_InflationPct_BY2">#REF!</definedName>
    <definedName name="Nonpay_InflationPct_BY3" localSheetId="3">#REF!</definedName>
    <definedName name="Nonpay_InflationPct_BY3" localSheetId="6">#REF!</definedName>
    <definedName name="Nonpay_InflationPct_BY3" localSheetId="7">#REF!</definedName>
    <definedName name="Nonpay_InflationPct_BY3" localSheetId="9">#REF!</definedName>
    <definedName name="Nonpay_InflationPct_BY3">#REF!</definedName>
    <definedName name="Nonpay_InflationPct_BY4" localSheetId="3">#REF!</definedName>
    <definedName name="Nonpay_InflationPct_BY4" localSheetId="6">#REF!</definedName>
    <definedName name="Nonpay_InflationPct_BY4" localSheetId="7">#REF!</definedName>
    <definedName name="Nonpay_InflationPct_BY4" localSheetId="9">#REF!</definedName>
    <definedName name="Nonpay_InflationPct_BY4">#REF!</definedName>
    <definedName name="Nonpay_InflationPct_BY5" localSheetId="3">#REF!</definedName>
    <definedName name="Nonpay_InflationPct_BY5" localSheetId="6">#REF!</definedName>
    <definedName name="Nonpay_InflationPct_BY5" localSheetId="7">#REF!</definedName>
    <definedName name="Nonpay_InflationPct_BY5" localSheetId="9">#REF!</definedName>
    <definedName name="Nonpay_InflationPct_BY5">#REF!</definedName>
    <definedName name="Nonpay_InflationPct_CY" localSheetId="3">#REF!</definedName>
    <definedName name="Nonpay_InflationPct_CY" localSheetId="6">#REF!</definedName>
    <definedName name="Nonpay_InflationPct_CY" localSheetId="7">#REF!</definedName>
    <definedName name="Nonpay_InflationPct_CY" localSheetId="9">#REF!</definedName>
    <definedName name="Nonpay_InflationPct_CY">#REF!</definedName>
    <definedName name="Nonpay_InflationPct_PY" localSheetId="3">#REF!</definedName>
    <definedName name="Nonpay_InflationPct_PY" localSheetId="6">#REF!</definedName>
    <definedName name="Nonpay_InflationPct_PY" localSheetId="7">#REF!</definedName>
    <definedName name="Nonpay_InflationPct_PY" localSheetId="9">#REF!</definedName>
    <definedName name="Nonpay_InflationPct_PY">#REF!</definedName>
    <definedName name="OASDI" localSheetId="3">#REF!</definedName>
    <definedName name="OASDI" localSheetId="6">#REF!</definedName>
    <definedName name="OASDI" localSheetId="7">#REF!</definedName>
    <definedName name="OASDI" localSheetId="9">#REF!</definedName>
    <definedName name="OASDI">#REF!</definedName>
    <definedName name="OLE_LINK7" localSheetId="3">'(E) ATB Justification'!#REF!</definedName>
    <definedName name="Other_Hires_BY1">[7]Named!$C$28</definedName>
    <definedName name="PAGE1" localSheetId="3">#REF!</definedName>
    <definedName name="PAGE1" localSheetId="6">#REF!</definedName>
    <definedName name="PAGE1" localSheetId="7">#REF!</definedName>
    <definedName name="PAGE1" localSheetId="9">#REF!</definedName>
    <definedName name="PAGE1">#REF!</definedName>
    <definedName name="PAGE3" localSheetId="3">#REF!</definedName>
    <definedName name="PAGE3" localSheetId="6">#REF!</definedName>
    <definedName name="PAGE3" localSheetId="7">#REF!</definedName>
    <definedName name="PAGE3" localSheetId="9">#REF!</definedName>
    <definedName name="PAGE3">#REF!</definedName>
    <definedName name="PAGE4" localSheetId="3">#REF!</definedName>
    <definedName name="PAGE4" localSheetId="6">#REF!</definedName>
    <definedName name="PAGE4" localSheetId="7">#REF!</definedName>
    <definedName name="PAGE4" localSheetId="9">#REF!</definedName>
    <definedName name="PAGE4">#REF!</definedName>
    <definedName name="PART" localSheetId="2">#REF!</definedName>
    <definedName name="PART" localSheetId="3">#REF!</definedName>
    <definedName name="PART" localSheetId="6">#REF!</definedName>
    <definedName name="PART" localSheetId="7">#REF!</definedName>
    <definedName name="PART" localSheetId="8">#REF!</definedName>
    <definedName name="PART" localSheetId="9">#REF!</definedName>
    <definedName name="PART">#REF!</definedName>
    <definedName name="Position23">'[3]Drop Downs'!$I$2:$I$17</definedName>
    <definedName name="_xlnm.Print_Area" localSheetId="2">'(D) Strat Goal &amp; Obj'!$A$1:$P$39</definedName>
    <definedName name="_xlnm.Print_Area" localSheetId="3">'(E) ATB Justification'!$A$1:$V$105</definedName>
    <definedName name="_xlnm.Print_Area" localSheetId="4">'(F) 2010 Crosswalk'!$A$1:$R$40</definedName>
    <definedName name="_xlnm.Print_Area" localSheetId="5">'(G) 2011 XWalk'!$A$1:$R$35</definedName>
    <definedName name="_xlnm.Print_Area" localSheetId="0">'B. Summary of Requirements'!$A$1:$AA$105</definedName>
    <definedName name="_xlnm.Print_Area" localSheetId="1">'C. Increases Offsets'!$A$1:$S$30</definedName>
    <definedName name="_xlnm.Print_Area" localSheetId="6">'H. Reimbursable Resources'!$A$1:$V$40</definedName>
    <definedName name="_xlnm.Print_Area" localSheetId="7">'I. Permanent Positions'!$A$1:$N$47</definedName>
    <definedName name="_xlnm.Print_Area" localSheetId="8">'J. Financial Analysis'!$A$1:$AA$46</definedName>
    <definedName name="_xlnm.Print_Area" localSheetId="9">'K. Summary by Grade'!$A$1:$I$39</definedName>
    <definedName name="_xlnm.Print_Area" localSheetId="10">'L. Summary by Object Class'!$A$1:$L$48</definedName>
    <definedName name="_xlnm.Print_Area">#REF!</definedName>
    <definedName name="Print_Area2" localSheetId="3">#REF!</definedName>
    <definedName name="Print_Area2" localSheetId="6">#REF!</definedName>
    <definedName name="Print_Area2" localSheetId="7">#REF!</definedName>
    <definedName name="Print_Area2" localSheetId="9">#REF!</definedName>
    <definedName name="Print_Area2">#REF!</definedName>
    <definedName name="_xlnm.Print_Titles" localSheetId="3">'(E) ATB Justification'!$1:$4</definedName>
    <definedName name="_xlnm.Print_Titles" localSheetId="6">#REF!</definedName>
    <definedName name="_xlnm.Print_Titles" localSheetId="7">#REF!</definedName>
    <definedName name="_xlnm.Print_Titles" localSheetId="9">#REF!</definedName>
    <definedName name="_xlnm.Print_Titles">#REF!</definedName>
    <definedName name="quarters">[5]lists!$B$3:$B$6</definedName>
    <definedName name="REIMPRO" localSheetId="2">#REF!</definedName>
    <definedName name="REIMPRO" localSheetId="3">#REF!</definedName>
    <definedName name="REIMPRO" localSheetId="4">#REF!</definedName>
    <definedName name="REIMPRO" localSheetId="5">#REF!</definedName>
    <definedName name="REIMPRO" localSheetId="6">'H. Reimbursable Resources'!$A$1:$V$39</definedName>
    <definedName name="REIMPRO" localSheetId="7">#REF!</definedName>
    <definedName name="REIMPRO" localSheetId="8">#REF!</definedName>
    <definedName name="REIMPRO" localSheetId="9">#REF!</definedName>
    <definedName name="REIMPRO" localSheetId="10">#REF!</definedName>
    <definedName name="REIMPRO">#REF!</definedName>
    <definedName name="REIMSOR" localSheetId="2">#REF!</definedName>
    <definedName name="REIMSOR" localSheetId="3">#REF!</definedName>
    <definedName name="REIMSOR" localSheetId="4">#REF!</definedName>
    <definedName name="REIMSOR" localSheetId="5">#REF!</definedName>
    <definedName name="REIMSOR" localSheetId="6">'H. Reimbursable Resources'!#REF!</definedName>
    <definedName name="REIMSOR" localSheetId="7">#REF!</definedName>
    <definedName name="REIMSOR" localSheetId="8">#REF!</definedName>
    <definedName name="REIMSOR" localSheetId="9">#REF!</definedName>
    <definedName name="REIMSOR" localSheetId="10">#REF!</definedName>
    <definedName name="REIMSOR">#REF!</definedName>
    <definedName name="SE" localSheetId="3">#REF!</definedName>
    <definedName name="SE" localSheetId="6">#REF!</definedName>
    <definedName name="SE" localSheetId="7">#REF!</definedName>
    <definedName name="SE" localSheetId="9">#REF!</definedName>
    <definedName name="SE">#REF!</definedName>
    <definedName name="Sub_Buckets" localSheetId="3">#REF!</definedName>
    <definedName name="Sub_Buckets" localSheetId="6">#REF!</definedName>
    <definedName name="Sub_Buckets" localSheetId="7">#REF!</definedName>
    <definedName name="Sub_Buckets" localSheetId="9">#REF!</definedName>
    <definedName name="Sub_Buckets">#REF!</definedName>
    <definedName name="sum_avg">[5]lists!$A$9:$A$10</definedName>
    <definedName name="Threat1">'[3]Drop Downs'!$D$2:$D$9</definedName>
    <definedName name="TOTAL" localSheetId="3">#REF!</definedName>
    <definedName name="TOTAL" localSheetId="6">#REF!</definedName>
    <definedName name="TOTAL" localSheetId="7">#REF!</definedName>
    <definedName name="TOTAL" localSheetId="9">#REF!</definedName>
    <definedName name="TOTAL">#REF!</definedName>
    <definedName name="TRANSPORTATION" localSheetId="3">#REF!</definedName>
    <definedName name="TRANSPORTATION" localSheetId="6">#REF!</definedName>
    <definedName name="TRANSPORTATION" localSheetId="7">#REF!</definedName>
    <definedName name="TRANSPORTATION" localSheetId="9">#REF!</definedName>
    <definedName name="TRANSPORTATION">#REF!</definedName>
    <definedName name="TSP" localSheetId="3">#REF!</definedName>
    <definedName name="TSP" localSheetId="6">#REF!</definedName>
    <definedName name="TSP" localSheetId="7">#REF!</definedName>
    <definedName name="TSP" localSheetId="9">#REF!</definedName>
    <definedName name="TSP">#REF!</definedName>
    <definedName name="TURNOVER" localSheetId="3">#REF!</definedName>
    <definedName name="TURNOVER" localSheetId="6">#REF!</definedName>
    <definedName name="TURNOVER" localSheetId="7">#REF!</definedName>
    <definedName name="TURNOVER" localSheetId="9">#REF!</definedName>
    <definedName name="TURNOVER">#REF!</definedName>
    <definedName name="Weight_PayRaisePct_BY" localSheetId="3">#REF!</definedName>
    <definedName name="Weight_PayRaisePct_BY" localSheetId="6">#REF!</definedName>
    <definedName name="Weight_PayRaisePct_BY" localSheetId="7">#REF!</definedName>
    <definedName name="Weight_PayRaisePct_BY" localSheetId="9">#REF!</definedName>
    <definedName name="Weight_PayRaisePct_BY">#REF!</definedName>
    <definedName name="Weight_PayRaisePct_BY1" localSheetId="3">#REF!</definedName>
    <definedName name="Weight_PayRaisePct_BY1" localSheetId="6">#REF!</definedName>
    <definedName name="Weight_PayRaisePct_BY1" localSheetId="7">#REF!</definedName>
    <definedName name="Weight_PayRaisePct_BY1" localSheetId="9">#REF!</definedName>
    <definedName name="Weight_PayRaisePct_BY1">#REF!</definedName>
    <definedName name="Weight_PayRaisePct_BY2" localSheetId="3">#REF!</definedName>
    <definedName name="Weight_PayRaisePct_BY2" localSheetId="6">#REF!</definedName>
    <definedName name="Weight_PayRaisePct_BY2" localSheetId="7">#REF!</definedName>
    <definedName name="Weight_PayRaisePct_BY2" localSheetId="9">#REF!</definedName>
    <definedName name="Weight_PayRaisePct_BY2">#REF!</definedName>
    <definedName name="Weight_PayRaisePct_BY3" localSheetId="3">#REF!</definedName>
    <definedName name="Weight_PayRaisePct_BY3" localSheetId="6">#REF!</definedName>
    <definedName name="Weight_PayRaisePct_BY3" localSheetId="7">#REF!</definedName>
    <definedName name="Weight_PayRaisePct_BY3" localSheetId="9">#REF!</definedName>
    <definedName name="Weight_PayRaisePct_BY3">#REF!</definedName>
    <definedName name="Weight_PayRaisePct_BY4" localSheetId="3">#REF!</definedName>
    <definedName name="Weight_PayRaisePct_BY4" localSheetId="6">#REF!</definedName>
    <definedName name="Weight_PayRaisePct_BY4" localSheetId="7">#REF!</definedName>
    <definedName name="Weight_PayRaisePct_BY4" localSheetId="9">#REF!</definedName>
    <definedName name="Weight_PayRaisePct_BY4">#REF!</definedName>
    <definedName name="Weight_PayRaisePct_BY5" localSheetId="3">#REF!</definedName>
    <definedName name="Weight_PayRaisePct_BY5" localSheetId="6">#REF!</definedName>
    <definedName name="Weight_PayRaisePct_BY5" localSheetId="7">#REF!</definedName>
    <definedName name="Weight_PayRaisePct_BY5" localSheetId="9">#REF!</definedName>
    <definedName name="Weight_PayRaisePct_BY5">#REF!</definedName>
    <definedName name="Weight_PayRaisePct_CY" localSheetId="3">#REF!</definedName>
    <definedName name="Weight_PayRaisePct_CY" localSheetId="6">#REF!</definedName>
    <definedName name="Weight_PayRaisePct_CY" localSheetId="7">#REF!</definedName>
    <definedName name="Weight_PayRaisePct_CY" localSheetId="9">#REF!</definedName>
    <definedName name="Weight_PayRaisePct_CY">#REF!</definedName>
    <definedName name="Weight_PayRaisePct_PY" localSheetId="3">#REF!</definedName>
    <definedName name="Weight_PayRaisePct_PY" localSheetId="6">#REF!</definedName>
    <definedName name="Weight_PayRaisePct_PY" localSheetId="7">#REF!</definedName>
    <definedName name="Weight_PayRaisePct_PY" localSheetId="9">#REF!</definedName>
    <definedName name="Weight_PayRaisePct_PY">#REF!</definedName>
    <definedName name="WIG" localSheetId="3">#REF!</definedName>
    <definedName name="WIG" localSheetId="6">#REF!</definedName>
    <definedName name="WIG" localSheetId="7">#REF!</definedName>
    <definedName name="WIG" localSheetId="9">#REF!</definedName>
    <definedName name="WIG">#REF!</definedName>
    <definedName name="WIGBACKUP" localSheetId="3">#REF!</definedName>
    <definedName name="WIGBACKUP" localSheetId="6">#REF!</definedName>
    <definedName name="WIGBACKUP" localSheetId="7">#REF!</definedName>
    <definedName name="WIGBACKUP" localSheetId="9">#REF!</definedName>
    <definedName name="WIGBACKUP">#REF!</definedName>
    <definedName name="WIGSCAL" localSheetId="3">#REF!</definedName>
    <definedName name="WIGSCAL" localSheetId="6">#REF!</definedName>
    <definedName name="WIGSCAL" localSheetId="7">#REF!</definedName>
    <definedName name="WIGSCAL" localSheetId="9">#REF!</definedName>
    <definedName name="WIGSCAL">#REF!</definedName>
    <definedName name="WIGSMODEL" localSheetId="3">#REF!</definedName>
    <definedName name="WIGSMODEL" localSheetId="6">#REF!</definedName>
    <definedName name="WIGSMODEL" localSheetId="7">#REF!</definedName>
    <definedName name="WIGSMODEL" localSheetId="9">#REF!</definedName>
    <definedName name="WIGSMODEL">#REF!</definedName>
    <definedName name="yes_no">[5]lists!$A$3:$A$4</definedName>
  </definedNames>
  <calcPr calcId="125725"/>
</workbook>
</file>

<file path=xl/calcChain.xml><?xml version="1.0" encoding="utf-8"?>
<calcChain xmlns="http://schemas.openxmlformats.org/spreadsheetml/2006/main">
  <c r="T9" i="17"/>
  <c r="T104" s="1"/>
  <c r="U9"/>
  <c r="V17"/>
  <c r="V22"/>
  <c r="G31"/>
  <c r="G46" s="1"/>
  <c r="I31"/>
  <c r="I46" s="1"/>
  <c r="K31"/>
  <c r="M31"/>
  <c r="O31"/>
  <c r="O46" s="1"/>
  <c r="G40"/>
  <c r="K46"/>
  <c r="M46"/>
  <c r="G54"/>
  <c r="I54"/>
  <c r="I69" s="1"/>
  <c r="K54"/>
  <c r="O54"/>
  <c r="G56"/>
  <c r="G58"/>
  <c r="G69" s="1"/>
  <c r="G61"/>
  <c r="G62"/>
  <c r="G67"/>
  <c r="G68"/>
  <c r="K68"/>
  <c r="K69"/>
  <c r="M69"/>
  <c r="O69"/>
  <c r="T88"/>
  <c r="U88"/>
  <c r="U104" s="1"/>
  <c r="V88"/>
  <c r="V104" s="1"/>
  <c r="V103"/>
  <c r="K13" i="11"/>
  <c r="L13"/>
  <c r="K11"/>
  <c r="L11"/>
  <c r="K12"/>
  <c r="L12"/>
  <c r="I14"/>
  <c r="K14" s="1"/>
  <c r="E14"/>
  <c r="J14"/>
  <c r="F14"/>
  <c r="F38" s="1"/>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L10"/>
  <c r="K10"/>
  <c r="H18" i="10"/>
  <c r="H19"/>
  <c r="H20"/>
  <c r="H21"/>
  <c r="H22"/>
  <c r="H23"/>
  <c r="H24"/>
  <c r="H25"/>
  <c r="H26"/>
  <c r="H27"/>
  <c r="H28"/>
  <c r="H29"/>
  <c r="H30"/>
  <c r="H31"/>
  <c r="H32"/>
  <c r="H33"/>
  <c r="H34"/>
  <c r="H17"/>
  <c r="T37" i="7"/>
  <c r="U37"/>
  <c r="V37"/>
  <c r="P12"/>
  <c r="T12" s="1"/>
  <c r="Q12"/>
  <c r="U12" s="1"/>
  <c r="N12"/>
  <c r="R12" s="1"/>
  <c r="V12" s="1"/>
  <c r="P13"/>
  <c r="T13" s="1"/>
  <c r="Q13"/>
  <c r="U13"/>
  <c r="N13"/>
  <c r="R13" s="1"/>
  <c r="V13" s="1"/>
  <c r="P14"/>
  <c r="T14" s="1"/>
  <c r="Q14"/>
  <c r="U14" s="1"/>
  <c r="N14"/>
  <c r="R14" s="1"/>
  <c r="V14" s="1"/>
  <c r="P15"/>
  <c r="T15"/>
  <c r="Q15"/>
  <c r="U15" s="1"/>
  <c r="N15"/>
  <c r="R15"/>
  <c r="V15" s="1"/>
  <c r="P16"/>
  <c r="T16" s="1"/>
  <c r="Q16"/>
  <c r="U16" s="1"/>
  <c r="N16"/>
  <c r="R16" s="1"/>
  <c r="V16" s="1"/>
  <c r="P17"/>
  <c r="T17" s="1"/>
  <c r="Q17"/>
  <c r="U17"/>
  <c r="N17"/>
  <c r="R17" s="1"/>
  <c r="V17" s="1"/>
  <c r="P18"/>
  <c r="T18" s="1"/>
  <c r="Q18"/>
  <c r="U18" s="1"/>
  <c r="N18"/>
  <c r="R18" s="1"/>
  <c r="V18" s="1"/>
  <c r="P19"/>
  <c r="T19"/>
  <c r="Q19"/>
  <c r="U19" s="1"/>
  <c r="N19"/>
  <c r="R19"/>
  <c r="V19" s="1"/>
  <c r="P20"/>
  <c r="T20" s="1"/>
  <c r="Q20"/>
  <c r="U20" s="1"/>
  <c r="N20"/>
  <c r="R20" s="1"/>
  <c r="V20" s="1"/>
  <c r="P21"/>
  <c r="T21" s="1"/>
  <c r="Q21"/>
  <c r="U21"/>
  <c r="N21"/>
  <c r="R21" s="1"/>
  <c r="V21" s="1"/>
  <c r="P22"/>
  <c r="T22" s="1"/>
  <c r="Q22"/>
  <c r="U22" s="1"/>
  <c r="N22"/>
  <c r="R22" s="1"/>
  <c r="V22" s="1"/>
  <c r="P23"/>
  <c r="T23"/>
  <c r="Q23"/>
  <c r="U23" s="1"/>
  <c r="N23"/>
  <c r="R23"/>
  <c r="V23" s="1"/>
  <c r="P24"/>
  <c r="T24" s="1"/>
  <c r="Q24"/>
  <c r="U24" s="1"/>
  <c r="N24"/>
  <c r="R24" s="1"/>
  <c r="V24" s="1"/>
  <c r="P25"/>
  <c r="T25" s="1"/>
  <c r="Q25"/>
  <c r="U25"/>
  <c r="N25"/>
  <c r="R25" s="1"/>
  <c r="V25" s="1"/>
  <c r="P26"/>
  <c r="T26" s="1"/>
  <c r="Q26"/>
  <c r="U26" s="1"/>
  <c r="N26"/>
  <c r="R26" s="1"/>
  <c r="V26" s="1"/>
  <c r="P27"/>
  <c r="T27"/>
  <c r="Q27"/>
  <c r="U27" s="1"/>
  <c r="N27"/>
  <c r="R27"/>
  <c r="V27" s="1"/>
  <c r="P28"/>
  <c r="T28" s="1"/>
  <c r="Q28"/>
  <c r="U28" s="1"/>
  <c r="N28"/>
  <c r="R28" s="1"/>
  <c r="V28" s="1"/>
  <c r="P29"/>
  <c r="T29" s="1"/>
  <c r="Q29"/>
  <c r="U29"/>
  <c r="N29"/>
  <c r="R29" s="1"/>
  <c r="V29" s="1"/>
  <c r="P30"/>
  <c r="T30" s="1"/>
  <c r="Q30"/>
  <c r="U30" s="1"/>
  <c r="N30"/>
  <c r="R30" s="1"/>
  <c r="V30" s="1"/>
  <c r="P31"/>
  <c r="T31"/>
  <c r="Q31"/>
  <c r="U31" s="1"/>
  <c r="N31"/>
  <c r="R31"/>
  <c r="V31" s="1"/>
  <c r="P32"/>
  <c r="T32" s="1"/>
  <c r="Q32"/>
  <c r="U32" s="1"/>
  <c r="N32"/>
  <c r="R32" s="1"/>
  <c r="V32" s="1"/>
  <c r="P33"/>
  <c r="T33" s="1"/>
  <c r="Q33"/>
  <c r="U33"/>
  <c r="N33"/>
  <c r="R33" s="1"/>
  <c r="V33" s="1"/>
  <c r="P34"/>
  <c r="T34" s="1"/>
  <c r="Q34"/>
  <c r="U34" s="1"/>
  <c r="N34"/>
  <c r="R34" s="1"/>
  <c r="V34" s="1"/>
  <c r="P35"/>
  <c r="T35"/>
  <c r="Q35"/>
  <c r="U35" s="1"/>
  <c r="N35"/>
  <c r="R35"/>
  <c r="V35" s="1"/>
  <c r="P36"/>
  <c r="T36" s="1"/>
  <c r="Q36"/>
  <c r="U36" s="1"/>
  <c r="N36"/>
  <c r="R36" s="1"/>
  <c r="V36" s="1"/>
  <c r="Q11"/>
  <c r="Q38" s="1"/>
  <c r="U38" s="1"/>
  <c r="N11"/>
  <c r="R11"/>
  <c r="P11"/>
  <c r="T11" s="1"/>
  <c r="Z17" i="15"/>
  <c r="Z19"/>
  <c r="Z42" s="1"/>
  <c r="Z64" s="1"/>
  <c r="Z65" s="1"/>
  <c r="Z23"/>
  <c r="Z41"/>
  <c r="Z51"/>
  <c r="Z62"/>
  <c r="Z63"/>
  <c r="Z15"/>
  <c r="AA17"/>
  <c r="AA19" s="1"/>
  <c r="AA42" s="1"/>
  <c r="AA23"/>
  <c r="AA41"/>
  <c r="AA51"/>
  <c r="AA62"/>
  <c r="AA63" s="1"/>
  <c r="AA15"/>
  <c r="Y17"/>
  <c r="Y19"/>
  <c r="Y42" s="1"/>
  <c r="Y64" s="1"/>
  <c r="Y65" s="1"/>
  <c r="Y23"/>
  <c r="Y41"/>
  <c r="Y51"/>
  <c r="Y62"/>
  <c r="Y63"/>
  <c r="Y15"/>
  <c r="N29" i="3"/>
  <c r="M29"/>
  <c r="L29"/>
  <c r="K29"/>
  <c r="J29"/>
  <c r="I29"/>
  <c r="G29"/>
  <c r="F29"/>
  <c r="D29"/>
  <c r="C29"/>
  <c r="P28"/>
  <c r="O28"/>
  <c r="P27"/>
  <c r="O27"/>
  <c r="P26"/>
  <c r="O26"/>
  <c r="P25"/>
  <c r="O25"/>
  <c r="P24"/>
  <c r="O24"/>
  <c r="P23"/>
  <c r="O23"/>
  <c r="P22"/>
  <c r="P29" s="1"/>
  <c r="O22"/>
  <c r="P21"/>
  <c r="O21"/>
  <c r="O29" s="1"/>
  <c r="N18"/>
  <c r="N33" s="1"/>
  <c r="N35" s="1"/>
  <c r="M18"/>
  <c r="M33" s="1"/>
  <c r="M35" s="1"/>
  <c r="L18"/>
  <c r="L33"/>
  <c r="L35" s="1"/>
  <c r="K18"/>
  <c r="K33" s="1"/>
  <c r="K35" s="1"/>
  <c r="J18"/>
  <c r="J33"/>
  <c r="J35" s="1"/>
  <c r="I18"/>
  <c r="I33" s="1"/>
  <c r="I35" s="1"/>
  <c r="G18"/>
  <c r="G33" s="1"/>
  <c r="G35" s="1"/>
  <c r="F18"/>
  <c r="F33" s="1"/>
  <c r="F35" s="1"/>
  <c r="D18"/>
  <c r="D33"/>
  <c r="D35" s="1"/>
  <c r="C18"/>
  <c r="C33" s="1"/>
  <c r="C35" s="1"/>
  <c r="P17"/>
  <c r="O17"/>
  <c r="P16"/>
  <c r="O16"/>
  <c r="P15"/>
  <c r="O15"/>
  <c r="P14"/>
  <c r="O14"/>
  <c r="O18" s="1"/>
  <c r="O33" s="1"/>
  <c r="O35" s="1"/>
  <c r="Z93" i="15"/>
  <c r="W93"/>
  <c r="T93"/>
  <c r="Q93"/>
  <c r="N93"/>
  <c r="K93"/>
  <c r="H90"/>
  <c r="H95" s="1"/>
  <c r="I88"/>
  <c r="X85"/>
  <c r="X88" s="1"/>
  <c r="W85"/>
  <c r="W94" s="1"/>
  <c r="W95" s="1"/>
  <c r="V85"/>
  <c r="V88" s="1"/>
  <c r="U85"/>
  <c r="U88" s="1"/>
  <c r="T85"/>
  <c r="T88"/>
  <c r="T90" s="1"/>
  <c r="S85"/>
  <c r="S88"/>
  <c r="R85"/>
  <c r="R88" s="1"/>
  <c r="Q85"/>
  <c r="Q88"/>
  <c r="Q90" s="1"/>
  <c r="Q95" s="1"/>
  <c r="P85"/>
  <c r="L85"/>
  <c r="K85"/>
  <c r="K94" s="1"/>
  <c r="J85"/>
  <c r="F85"/>
  <c r="F88" s="1"/>
  <c r="E85"/>
  <c r="E90" s="1"/>
  <c r="E95" s="1"/>
  <c r="D85"/>
  <c r="AA84"/>
  <c r="Z84"/>
  <c r="Y84"/>
  <c r="O84"/>
  <c r="N84"/>
  <c r="M84"/>
  <c r="AA83"/>
  <c r="Z83"/>
  <c r="Y83"/>
  <c r="O83"/>
  <c r="N83"/>
  <c r="M83"/>
  <c r="AA82"/>
  <c r="Z82"/>
  <c r="Y82"/>
  <c r="O82"/>
  <c r="N82"/>
  <c r="M82"/>
  <c r="AA81"/>
  <c r="AA85" s="1"/>
  <c r="AA88" s="1"/>
  <c r="Z81"/>
  <c r="Z85" s="1"/>
  <c r="Z88" s="1"/>
  <c r="Z90" s="1"/>
  <c r="Y81"/>
  <c r="Y85" s="1"/>
  <c r="Y88" s="1"/>
  <c r="O81"/>
  <c r="O85"/>
  <c r="O88" s="1"/>
  <c r="N81"/>
  <c r="M81"/>
  <c r="AA39"/>
  <c r="Z39"/>
  <c r="Y39"/>
  <c r="R30" i="2"/>
  <c r="Q30"/>
  <c r="P30"/>
  <c r="O30"/>
  <c r="N30"/>
  <c r="M30"/>
  <c r="L30"/>
  <c r="K30"/>
  <c r="J30"/>
  <c r="I30"/>
  <c r="H30"/>
  <c r="G30"/>
  <c r="F30"/>
  <c r="E30"/>
  <c r="D30"/>
  <c r="C30"/>
  <c r="S29"/>
  <c r="S28"/>
  <c r="S27"/>
  <c r="S26"/>
  <c r="S25"/>
  <c r="S24"/>
  <c r="S23"/>
  <c r="S22"/>
  <c r="S30" s="1"/>
  <c r="S21"/>
  <c r="R17"/>
  <c r="Q17"/>
  <c r="P17"/>
  <c r="O17"/>
  <c r="N17"/>
  <c r="M17"/>
  <c r="L17"/>
  <c r="K17"/>
  <c r="J17"/>
  <c r="I17"/>
  <c r="H17"/>
  <c r="G17"/>
  <c r="F17"/>
  <c r="E17"/>
  <c r="D17"/>
  <c r="C17"/>
  <c r="S16"/>
  <c r="S15"/>
  <c r="S14"/>
  <c r="S13"/>
  <c r="S12"/>
  <c r="S11"/>
  <c r="S17" s="1"/>
  <c r="J38" i="11"/>
  <c r="H14"/>
  <c r="H38" s="1"/>
  <c r="H43"/>
  <c r="G14"/>
  <c r="F35" i="10"/>
  <c r="H35" s="1"/>
  <c r="D35"/>
  <c r="B35"/>
  <c r="H15"/>
  <c r="H14"/>
  <c r="H13"/>
  <c r="H12"/>
  <c r="U43" i="9"/>
  <c r="U44" s="1"/>
  <c r="AA44" s="1"/>
  <c r="G43"/>
  <c r="G44"/>
  <c r="W23"/>
  <c r="V23"/>
  <c r="Q23"/>
  <c r="P23"/>
  <c r="K23"/>
  <c r="K24" s="1"/>
  <c r="K28" s="1"/>
  <c r="K44" s="1"/>
  <c r="J23"/>
  <c r="J24" s="1"/>
  <c r="J28" s="1"/>
  <c r="J44" s="1"/>
  <c r="E23"/>
  <c r="D23"/>
  <c r="E24"/>
  <c r="E28" s="1"/>
  <c r="E44" s="1"/>
  <c r="M47" i="8"/>
  <c r="J47"/>
  <c r="I47"/>
  <c r="H47"/>
  <c r="G47"/>
  <c r="F47"/>
  <c r="E47"/>
  <c r="N46"/>
  <c r="K46"/>
  <c r="L46" s="1"/>
  <c r="N45"/>
  <c r="K45"/>
  <c r="L45"/>
  <c r="N44"/>
  <c r="K44"/>
  <c r="L44"/>
  <c r="M42"/>
  <c r="J42"/>
  <c r="I42"/>
  <c r="H42"/>
  <c r="G42"/>
  <c r="F42"/>
  <c r="N41"/>
  <c r="K41"/>
  <c r="L41" s="1"/>
  <c r="N40"/>
  <c r="K40"/>
  <c r="L40"/>
  <c r="N39"/>
  <c r="K39"/>
  <c r="L39" s="1"/>
  <c r="N38"/>
  <c r="K38"/>
  <c r="L38" s="1"/>
  <c r="N37"/>
  <c r="K37"/>
  <c r="L37" s="1"/>
  <c r="N36"/>
  <c r="K36"/>
  <c r="L36"/>
  <c r="N35"/>
  <c r="K35"/>
  <c r="L35" s="1"/>
  <c r="N34"/>
  <c r="K34"/>
  <c r="L34" s="1"/>
  <c r="N33"/>
  <c r="K33"/>
  <c r="L33" s="1"/>
  <c r="N32"/>
  <c r="K32"/>
  <c r="L32"/>
  <c r="N31"/>
  <c r="K31"/>
  <c r="L31" s="1"/>
  <c r="N30"/>
  <c r="K30"/>
  <c r="L30" s="1"/>
  <c r="N29"/>
  <c r="K29"/>
  <c r="L29" s="1"/>
  <c r="N28"/>
  <c r="K28"/>
  <c r="L28"/>
  <c r="N27"/>
  <c r="K27"/>
  <c r="L27" s="1"/>
  <c r="N26"/>
  <c r="K26"/>
  <c r="L26" s="1"/>
  <c r="N25"/>
  <c r="K25"/>
  <c r="L25" s="1"/>
  <c r="N24"/>
  <c r="K24"/>
  <c r="L24"/>
  <c r="N23"/>
  <c r="K23"/>
  <c r="L23" s="1"/>
  <c r="N22"/>
  <c r="K22"/>
  <c r="L22" s="1"/>
  <c r="N21"/>
  <c r="K21"/>
  <c r="L21" s="1"/>
  <c r="N20"/>
  <c r="K20"/>
  <c r="L20"/>
  <c r="E20"/>
  <c r="E42" s="1"/>
  <c r="N19"/>
  <c r="K19"/>
  <c r="L19"/>
  <c r="N18"/>
  <c r="K18"/>
  <c r="L18" s="1"/>
  <c r="N17"/>
  <c r="K17"/>
  <c r="L17" s="1"/>
  <c r="N16"/>
  <c r="K16"/>
  <c r="K42" s="1"/>
  <c r="N15"/>
  <c r="K15"/>
  <c r="L15"/>
  <c r="N14"/>
  <c r="K14"/>
  <c r="L14" s="1"/>
  <c r="N13"/>
  <c r="N42" s="1"/>
  <c r="K13"/>
  <c r="L13" s="1"/>
  <c r="O38" i="7"/>
  <c r="M38"/>
  <c r="L38"/>
  <c r="J38"/>
  <c r="I38"/>
  <c r="H38"/>
  <c r="F38"/>
  <c r="E38"/>
  <c r="D38"/>
  <c r="N37"/>
  <c r="Q21" i="6"/>
  <c r="Q20"/>
  <c r="Q17"/>
  <c r="O16"/>
  <c r="N16"/>
  <c r="M16"/>
  <c r="L16"/>
  <c r="L18" s="1"/>
  <c r="L22" s="1"/>
  <c r="K16"/>
  <c r="J16"/>
  <c r="I16"/>
  <c r="I18"/>
  <c r="I22" s="1"/>
  <c r="H16"/>
  <c r="G16"/>
  <c r="F16"/>
  <c r="F18" s="1"/>
  <c r="F22" s="1"/>
  <c r="E16"/>
  <c r="D16"/>
  <c r="C16"/>
  <c r="C18" s="1"/>
  <c r="C22" s="1"/>
  <c r="B16"/>
  <c r="R15"/>
  <c r="Q15"/>
  <c r="P15"/>
  <c r="R14"/>
  <c r="Q14"/>
  <c r="P14"/>
  <c r="R13"/>
  <c r="Q13"/>
  <c r="Q16" s="1"/>
  <c r="Q18" s="1"/>
  <c r="Q22" s="1"/>
  <c r="P13"/>
  <c r="R12"/>
  <c r="Q12"/>
  <c r="P12"/>
  <c r="P16" s="1"/>
  <c r="Q21" i="5"/>
  <c r="Q20"/>
  <c r="Q17"/>
  <c r="O16"/>
  <c r="N16"/>
  <c r="M16"/>
  <c r="L16"/>
  <c r="L18" s="1"/>
  <c r="L22" s="1"/>
  <c r="K16"/>
  <c r="J16"/>
  <c r="I16"/>
  <c r="I18"/>
  <c r="I22" s="1"/>
  <c r="H16"/>
  <c r="G16"/>
  <c r="F16"/>
  <c r="F18" s="1"/>
  <c r="F22" s="1"/>
  <c r="E16"/>
  <c r="D16"/>
  <c r="C16"/>
  <c r="C18" s="1"/>
  <c r="C22" s="1"/>
  <c r="B16"/>
  <c r="R15"/>
  <c r="Q15"/>
  <c r="P15"/>
  <c r="P12"/>
  <c r="P16" s="1"/>
  <c r="P13"/>
  <c r="P14"/>
  <c r="R14"/>
  <c r="Q14"/>
  <c r="R13"/>
  <c r="Q13"/>
  <c r="R12"/>
  <c r="R16" s="1"/>
  <c r="Q12"/>
  <c r="Q16" s="1"/>
  <c r="Q18" s="1"/>
  <c r="Q22" s="1"/>
  <c r="P88" i="15"/>
  <c r="T94"/>
  <c r="R16" i="6"/>
  <c r="M85" i="15"/>
  <c r="M88" s="1"/>
  <c r="W88"/>
  <c r="W90" s="1"/>
  <c r="N85"/>
  <c r="N88" s="1"/>
  <c r="N90" s="1"/>
  <c r="P18" i="3"/>
  <c r="P33" s="1"/>
  <c r="P35" s="1"/>
  <c r="N47" i="8"/>
  <c r="N94" i="15"/>
  <c r="J43" i="11"/>
  <c r="Q94" i="15"/>
  <c r="L88"/>
  <c r="V11" i="7"/>
  <c r="N95" i="15" l="1"/>
  <c r="T95"/>
  <c r="L42" i="8"/>
  <c r="AA64" i="15"/>
  <c r="AA65" s="1"/>
  <c r="R38" i="7"/>
  <c r="V38" s="1"/>
  <c r="L47" i="8"/>
  <c r="P28" i="9"/>
  <c r="P44" s="1"/>
  <c r="AA43"/>
  <c r="K47" i="8"/>
  <c r="L16"/>
  <c r="L14" i="11"/>
  <c r="N38" i="7"/>
  <c r="F43" i="11"/>
  <c r="D24" i="9"/>
  <c r="D28" s="1"/>
  <c r="D44" s="1"/>
  <c r="K88" i="15"/>
  <c r="K90" s="1"/>
  <c r="K95" s="1"/>
  <c r="Z94"/>
  <c r="Z95" s="1"/>
  <c r="P38" i="7"/>
  <c r="T38" s="1"/>
  <c r="P24" i="9"/>
  <c r="Q24"/>
  <c r="Q28" s="1"/>
  <c r="Q44" s="1"/>
  <c r="V24"/>
  <c r="V28" s="1"/>
  <c r="V44" s="1"/>
  <c r="W24"/>
  <c r="W28" s="1"/>
  <c r="W44" s="1"/>
  <c r="U11" i="7"/>
  <c r="L43" i="11" l="1"/>
  <c r="L38"/>
</calcChain>
</file>

<file path=xl/sharedStrings.xml><?xml version="1.0" encoding="utf-8"?>
<sst xmlns="http://schemas.openxmlformats.org/spreadsheetml/2006/main" count="1331" uniqueCount="446">
  <si>
    <r>
      <t>Annualization of 2010 pay raise</t>
    </r>
    <r>
      <rPr>
        <sz val="10"/>
        <rFont val="Times New Roman"/>
        <family val="1"/>
      </rPr>
      <t>.  This pay annualization represents the first quarter amounts (October through December) of the 2010 pay increase of 2.0 percent, for which funds were not provided under the FY 2011 CR.  Together with the resources provided in 2010 for the pay raise, the $17,971,000 requested represents the pay requirements for the full year of the 2010 enacted pay raise. ($12,969,560 for pay and $5,001,440 for benefits).</t>
    </r>
  </si>
  <si>
    <r>
      <t xml:space="preserve"> Annualization of additional positions approved in 2009, 2010, Financial Crime supplemental (FC), and Southwest Border supplemental (SWB).</t>
    </r>
    <r>
      <rPr>
        <sz val="10"/>
        <rFont val="Times New Roman"/>
        <family val="1"/>
      </rPr>
      <t xml:space="preserve">  This provides for the annualization of 1,283 additional positions appropriated in FY 2009 and 1,643 additional positions appropriated in FY 2010.  Annualization of new positions extends to 3 years to provide for entry level funding in the first year with a 2-year progression to the journeyman level.  For 2009 increases, this request includes an increase of $52,249,000 for full-year payroll costs associated with these additional positions.  For 2010 increases, this request includes an increase of $63,657,000 for full-year costs associated with these additional positions.   This adjustment to base restores the 2010 pay raise requirement requested in the FY 2011 President's Budget that will not be appropriated, based on the budgetary assumption of a  full year Continuing Resolution in FY 2011.This request also includes an increase of $91,955,000 for full-year costs associated with the additional 2010 positions. </t>
    </r>
  </si>
  <si>
    <t>end of line</t>
  </si>
  <si>
    <t>FY 2012 Request</t>
  </si>
  <si>
    <t>Perm. Pos.</t>
  </si>
  <si>
    <t>Amount</t>
  </si>
  <si>
    <t>2012 Current Services</t>
  </si>
  <si>
    <t xml:space="preserve"> </t>
  </si>
  <si>
    <t>Estimates by budget activity</t>
  </si>
  <si>
    <t>2012 Adjustments to Base and Technical Adjustments</t>
  </si>
  <si>
    <t>2012 Increases</t>
  </si>
  <si>
    <t>2012 Offsets</t>
  </si>
  <si>
    <t>2012 Request</t>
  </si>
  <si>
    <t>Pos.</t>
  </si>
  <si>
    <t>Total</t>
  </si>
  <si>
    <t>Reimbursable FTE</t>
  </si>
  <si>
    <t>Total FTE</t>
  </si>
  <si>
    <t>Other FTE:</t>
  </si>
  <si>
    <t>LEAP</t>
  </si>
  <si>
    <t>Overtime</t>
  </si>
  <si>
    <t>Total Comp. FTE</t>
  </si>
  <si>
    <t>end of sheet</t>
  </si>
  <si>
    <t>…</t>
  </si>
  <si>
    <t>Intelligence Decision Unit</t>
  </si>
  <si>
    <t>Counterterrorism/Counterintelligence Decision Unit</t>
  </si>
  <si>
    <t>Criminal Enterprises Federal Crimes Decision Unit</t>
  </si>
  <si>
    <t>Criminal Justice Services Decision Unit</t>
  </si>
  <si>
    <t>Southwest Border Supplemental</t>
  </si>
  <si>
    <t>Total with Supplementals</t>
  </si>
  <si>
    <t>Congressional Rescission</t>
  </si>
  <si>
    <t>FTE*</t>
  </si>
  <si>
    <t>* The FTE in this budget reflect an FTE level developed using the authorized FTE level in FY 2010 and differ from the FTE listed in the FY 2012 President's Budget Appendix, which were developed using FY 2010 on-board levels.</t>
  </si>
  <si>
    <t>Location of Description by Threat</t>
  </si>
  <si>
    <t>Intelligence</t>
  </si>
  <si>
    <t>CT/CI</t>
  </si>
  <si>
    <t>CEFC</t>
  </si>
  <si>
    <t>CJS</t>
  </si>
  <si>
    <t>Total Increases</t>
  </si>
  <si>
    <t>Agt.</t>
  </si>
  <si>
    <t>FTE</t>
  </si>
  <si>
    <t>Computer Intrusions</t>
  </si>
  <si>
    <t>Electronic Surveillance Capabilities</t>
  </si>
  <si>
    <t>WMD/Render Safe Capability</t>
  </si>
  <si>
    <t>Operational Enablers</t>
  </si>
  <si>
    <t>Violent Crime in Indian Country</t>
  </si>
  <si>
    <t>Location of Description</t>
  </si>
  <si>
    <t>Total Offsets</t>
  </si>
  <si>
    <t>Program Offsets by Item</t>
  </si>
  <si>
    <t>2010 Enacted</t>
  </si>
  <si>
    <t>Increases</t>
  </si>
  <si>
    <t>Offsets</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</si>
  <si>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</si>
  <si>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</si>
  <si>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</si>
  <si>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</si>
  <si>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</si>
  <si>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</si>
  <si>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</si>
  <si>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</si>
  <si>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</si>
  <si>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</si>
  <si>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</si>
  <si>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</si>
  <si>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</si>
  <si>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</si>
  <si>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</si>
  <si>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</si>
  <si>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</si>
  <si>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</si>
  <si>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Subtotal, Goal 3</t>
  </si>
  <si>
    <t>* The FY 2010 appropriation in the Consolidated Appropriations Act, 2010 is $7,658,622,000.  In addition, the Act includes a rescission of $50,000,000 "of the unobligated balances made available to the Department of Justice from prior appropriations" for FBI Salaries and Expenses.</t>
  </si>
  <si>
    <t>POS</t>
  </si>
  <si>
    <t>Amount
($000)</t>
  </si>
  <si>
    <t>2009 Increases ($000)</t>
  </si>
  <si>
    <t>3rd Year Annualization of 2009 Increases Required for 2012 ($000)</t>
  </si>
  <si>
    <t>2010 Increases ($000)</t>
  </si>
  <si>
    <t>2nd Year Annualization of 2010 Increases Required for 2012 ($000)</t>
  </si>
  <si>
    <t>3rd Year Annualization of 2010 Increases Required for 2012 
($000)</t>
  </si>
  <si>
    <t>Annual salary rate of 1,283 new positions</t>
  </si>
  <si>
    <t>Annual salary rate of 1,643 new positions</t>
  </si>
  <si>
    <t>Less lapse (50 %)</t>
  </si>
  <si>
    <t>Net Compensation</t>
  </si>
  <si>
    <t>Associated employee benefits</t>
  </si>
  <si>
    <t>Travel</t>
  </si>
  <si>
    <t>Rental Payments to others</t>
  </si>
  <si>
    <t>Transportation of Things</t>
  </si>
  <si>
    <t>Communications/Utilities</t>
  </si>
  <si>
    <t>Printing/Reproduction</t>
  </si>
  <si>
    <t>Other Contractual Services:</t>
  </si>
  <si>
    <t xml:space="preserve">    25.1  Advisory and Assistance Services</t>
  </si>
  <si>
    <t xml:space="preserve">    25.2  Other Services</t>
  </si>
  <si>
    <t xml:space="preserve">    25.3  Purchase of Goods and Services from Government Accts.</t>
  </si>
  <si>
    <t xml:space="preserve">    25.4 Operation and Maintenance of Facilities</t>
  </si>
  <si>
    <t xml:space="preserve">    25.7  Operation and Maintenance of Equipment</t>
  </si>
  <si>
    <t>Supplies and Materials</t>
  </si>
  <si>
    <t>Equipment</t>
  </si>
  <si>
    <t>TOTAL COSTS SUBJECT TO ANNUALIZATION</t>
  </si>
  <si>
    <t>2010 SWB Increases ($000) *</t>
  </si>
  <si>
    <t>2nd Year Annualization of SWB Positions Required for 2012 ($000)</t>
  </si>
  <si>
    <t>2009 FC Increases ($000) **</t>
  </si>
  <si>
    <t>3rd Year Annualization of FC Positions Required for 2012 ($000)</t>
  </si>
  <si>
    <t>Annual salary rate of 78 new positions</t>
  </si>
  <si>
    <t>Annual salary rate of 211 new positions</t>
  </si>
  <si>
    <t xml:space="preserve">    25.8 Subsistence and Support of Persons</t>
  </si>
  <si>
    <t>Of the $7,564,000 requested for Career Path and National Security Training, $2,500,000 is proposed to non-recur.</t>
  </si>
  <si>
    <t>Of the $9,000,000 requested for the Central Records Complex, $9,000,000 is proposed to non-recur.</t>
  </si>
  <si>
    <t>Of the $61,180,000 requested for the Comprehensive National Cybersecurity Initiative, $4,036,000 is proposed to non-recur.</t>
  </si>
  <si>
    <t>Of the $59,314,000 requested for the Intelligence Program, $1,234,000 is proposed to non-recur.</t>
  </si>
  <si>
    <t>Of the $101,066,000 requested for the Overseas Contingency Operations, $62,700,000 is proposed to non-recur.</t>
  </si>
  <si>
    <t>Of the $55,000,000 requested for Sentinel, $9,544,000 is proposed to non-recur.</t>
  </si>
  <si>
    <t>FY 2010 Enacted Without Rescissions</t>
  </si>
  <si>
    <t>Rescissions</t>
  </si>
  <si>
    <t>Supplementals</t>
  </si>
  <si>
    <t>Reprogrammings / Transfers</t>
  </si>
  <si>
    <t>Carryover</t>
  </si>
  <si>
    <t>Recoveries</t>
  </si>
  <si>
    <t>2010 Availability</t>
  </si>
  <si>
    <t>Counterterrorism/Counterintelligence</t>
  </si>
  <si>
    <t>Criminal Enterprises Federal Crimes</t>
  </si>
  <si>
    <t>Criminal Justice Services</t>
  </si>
  <si>
    <t>TOTAL</t>
  </si>
  <si>
    <t>Other FTE</t>
  </si>
  <si>
    <t>Total Compensable FTE</t>
  </si>
  <si>
    <t>as well as $2.596M in HIDTA funding in the 15 09/10 0200 account.</t>
  </si>
  <si>
    <t>Decision Unit</t>
  </si>
  <si>
    <t>FY 2011 Planned</t>
  </si>
  <si>
    <t>FY 2012 Adjustments to Base</t>
  </si>
  <si>
    <t>Increase/Decrease</t>
  </si>
  <si>
    <t>Interagency Crime Drug Enforcement (ICDE)*</t>
  </si>
  <si>
    <t>International Organized Crime - 2</t>
  </si>
  <si>
    <t>Asset Forfeiture Fund</t>
  </si>
  <si>
    <t>Department of Interior</t>
  </si>
  <si>
    <t>FDIC, SEC, U.S. Bankruptcy Court</t>
  </si>
  <si>
    <t>Department of Homeland Security</t>
  </si>
  <si>
    <t>Fingerprint Identification User Fee</t>
  </si>
  <si>
    <t>Name Check Program</t>
  </si>
  <si>
    <t>Background Investigations</t>
  </si>
  <si>
    <t>Loan of Personnel</t>
  </si>
  <si>
    <t>FBI/DEA Co-Location at FBI Academy</t>
  </si>
  <si>
    <t>State Department</t>
  </si>
  <si>
    <t>Victim Witness Program</t>
  </si>
  <si>
    <t>Narrowband Radio Communication</t>
  </si>
  <si>
    <t>National Counterterrorism Center (NCTC) / Intelligence Community Support</t>
  </si>
  <si>
    <t>TEDAC</t>
  </si>
  <si>
    <t>Working Capital Fund</t>
  </si>
  <si>
    <t>All Other (Reimbursable Year Only)</t>
  </si>
  <si>
    <t>Name Check (NY)</t>
  </si>
  <si>
    <t>Fingerprint Identification User Fee (NY)</t>
  </si>
  <si>
    <t>Victim Witness Program (NY)</t>
  </si>
  <si>
    <t>Working Capital Fund (NY)</t>
  </si>
  <si>
    <t>Office of Justice Programs (NY)</t>
  </si>
  <si>
    <t>Telecommunications (NY)</t>
  </si>
  <si>
    <t>Health Care Fraud (NY)</t>
  </si>
  <si>
    <t>All Other (NY)</t>
  </si>
  <si>
    <t>Budgetary Resources:</t>
  </si>
  <si>
    <t>2010 Enacted w/Rescissions and Supplementals</t>
  </si>
  <si>
    <t>ATBs and</t>
  </si>
  <si>
    <t>Technical</t>
  </si>
  <si>
    <t>Program</t>
  </si>
  <si>
    <t xml:space="preserve">Total </t>
  </si>
  <si>
    <t>Reimbursable</t>
  </si>
  <si>
    <t>Authorized</t>
  </si>
  <si>
    <t>Adjustments</t>
  </si>
  <si>
    <t>Decreases</t>
  </si>
  <si>
    <t>Pr. Changes</t>
  </si>
  <si>
    <t>Criminal Investigative Series (1811)</t>
  </si>
  <si>
    <t>Intelligence Series (0132)</t>
  </si>
  <si>
    <t>Fingerprint Identification (0072)</t>
  </si>
  <si>
    <t>Security Specialists (0080)</t>
  </si>
  <si>
    <t>Miscellaneous Operations (0001-0099)</t>
  </si>
  <si>
    <t>Social Sciences, Econ, &amp; Psychology (0100-0199)</t>
  </si>
  <si>
    <t>Personnel Management (0200-0299)</t>
  </si>
  <si>
    <t>Clerical and Office Services (0300-0399)</t>
  </si>
  <si>
    <t>Biological Sciences (0400-0499)</t>
  </si>
  <si>
    <t>Accounting and Budget (0500-0599)</t>
  </si>
  <si>
    <t>Medical (0600-0699)</t>
  </si>
  <si>
    <t>Engineering/Architecture (0800-0899)</t>
  </si>
  <si>
    <t>Attorneys (0905)</t>
  </si>
  <si>
    <t>Paralegals / Other Law (0900-0999)</t>
  </si>
  <si>
    <t>Information &amp; Arts (1000-1099)</t>
  </si>
  <si>
    <t>Business &amp; Industry (1100-1199)</t>
  </si>
  <si>
    <t>Forensic/Physical Sciences (1300-1399)</t>
  </si>
  <si>
    <t>Library (1400-1499)</t>
  </si>
  <si>
    <t>Mathematics/Computer Science (1500-1599)</t>
  </si>
  <si>
    <t>Equipment/Facilities Services (1600-1699)</t>
  </si>
  <si>
    <t>Miscellaneous Inspectors Series (1802)</t>
  </si>
  <si>
    <t>Supply Services (2000-2099)</t>
  </si>
  <si>
    <t>Information Technology Mgmt (2210)</t>
  </si>
  <si>
    <t>Education/Training (1700-1799)</t>
  </si>
  <si>
    <t>General Investigative (1800-1899)</t>
  </si>
  <si>
    <t>Quality Assurance (1900-1999)</t>
  </si>
  <si>
    <t>Transportation (2100-2199)</t>
  </si>
  <si>
    <t>Motor Vehicle Operations (5703)</t>
  </si>
  <si>
    <t>Other Positions</t>
  </si>
  <si>
    <t xml:space="preserve">     Total</t>
  </si>
  <si>
    <t>Headquarters (Washington, D.C.)</t>
  </si>
  <si>
    <t>U.S. Field</t>
  </si>
  <si>
    <t>Foreign Field</t>
  </si>
  <si>
    <t>Criminal Enterprises/Federal Crimes</t>
  </si>
  <si>
    <t>Program Changes</t>
  </si>
  <si>
    <t>Increase</t>
  </si>
  <si>
    <t>Inc. 2</t>
  </si>
  <si>
    <t>Offset</t>
  </si>
  <si>
    <t xml:space="preserve">Amount  </t>
  </si>
  <si>
    <t>SES</t>
  </si>
  <si>
    <t>GS-15</t>
  </si>
  <si>
    <t>GS-14</t>
  </si>
  <si>
    <t>GS-13</t>
  </si>
  <si>
    <t>GS-12</t>
  </si>
  <si>
    <t>GS-11</t>
  </si>
  <si>
    <t>GS-10</t>
  </si>
  <si>
    <t>GS-9</t>
  </si>
  <si>
    <t>GS-8</t>
  </si>
  <si>
    <t>GS-7</t>
  </si>
  <si>
    <t xml:space="preserve">GS-5 </t>
  </si>
  <si>
    <t>Total positions &amp; annual amount</t>
  </si>
  <si>
    <t xml:space="preserve">      Lapse (-)</t>
  </si>
  <si>
    <t xml:space="preserve">     Other personnel compensation</t>
  </si>
  <si>
    <t>Total FTE &amp; personnel compensation</t>
  </si>
  <si>
    <t>Personnel benefits</t>
  </si>
  <si>
    <t>Travel and transportation of persons</t>
  </si>
  <si>
    <t>Transportation of things</t>
  </si>
  <si>
    <t>GSA rent</t>
  </si>
  <si>
    <t>Communication, rents, and utilities</t>
  </si>
  <si>
    <t>Printing</t>
  </si>
  <si>
    <t>Advisory and assistance services</t>
  </si>
  <si>
    <t>Other services</t>
  </si>
  <si>
    <t>Operation and maintenance of facilities</t>
  </si>
  <si>
    <t>Rental payment to others</t>
  </si>
  <si>
    <t>Subsistance and support of persons</t>
  </si>
  <si>
    <t>Operation and maintenance of equipment</t>
  </si>
  <si>
    <t>Supplies and materials</t>
  </si>
  <si>
    <t xml:space="preserve">  Total, 2012 program changes requested</t>
  </si>
  <si>
    <t>Executive Level I, $161,200...........................................................................</t>
  </si>
  <si>
    <t>Executive Level II, $145,100.............................................................</t>
  </si>
  <si>
    <t>Executive Level III, $133,700..........................................................</t>
  </si>
  <si>
    <t>Executive Level IV, $125,700..........................................................</t>
  </si>
  <si>
    <t>Executive Level II</t>
  </si>
  <si>
    <t>SES, $119,554 - 179,700</t>
  </si>
  <si>
    <t>GS-15, $123,758 - 155,500</t>
  </si>
  <si>
    <t>GS-14, $105,211 - 136,771</t>
  </si>
  <si>
    <t>GS-13, $89,033 - 115,742</t>
  </si>
  <si>
    <t>GS-12, $74,872 - 97,333</t>
  </si>
  <si>
    <t>GS-11, $62,467 - 81,204</t>
  </si>
  <si>
    <t>GS-10, $56,857 - 73,917</t>
  </si>
  <si>
    <t>GS-9, $51,630 - 67,114</t>
  </si>
  <si>
    <t>GS-8, $46,745 - 60,765</t>
  </si>
  <si>
    <t>GS-7, $42,209 - 54,875</t>
  </si>
  <si>
    <t>GS-6, $37,983 - 49,375</t>
  </si>
  <si>
    <t>GS-5, $34,075 - 44,293</t>
  </si>
  <si>
    <t>GS-4, $30,456 - 39,590</t>
  </si>
  <si>
    <t>GS-3, $27,130 - 35,269</t>
  </si>
  <si>
    <t>GS-2, $24,865 - 31,292</t>
  </si>
  <si>
    <t>GS-1, $22,115 - 27,663</t>
  </si>
  <si>
    <t>Ungraded Positions</t>
  </si>
  <si>
    <t xml:space="preserve">     Total, appropriated positions</t>
  </si>
  <si>
    <t>Average SES Salary</t>
  </si>
  <si>
    <t>Average GS Salary</t>
  </si>
  <si>
    <t>Average GS Grade</t>
  </si>
  <si>
    <t>11.1  Direct FTE &amp; personnel compensation</t>
  </si>
  <si>
    <t>11.3  Other than full-time permanent</t>
  </si>
  <si>
    <t>11.5  Total, Other personnel compensation</t>
  </si>
  <si>
    <t xml:space="preserve">       Total </t>
  </si>
  <si>
    <t>Reimbursable FTE:</t>
  </si>
  <si>
    <t xml:space="preserve">   Full-time permanent</t>
  </si>
  <si>
    <t>Other Object Classes:</t>
  </si>
  <si>
    <t>12.0  Personnel benefits</t>
  </si>
  <si>
    <t>21.0  Travel and transportation of persons</t>
  </si>
  <si>
    <t>22.0  Transportation of things</t>
  </si>
  <si>
    <t>23.1  GSA rent</t>
  </si>
  <si>
    <t>23.2 Moving/Lease Expirations/Contract Parking</t>
  </si>
  <si>
    <t>23.3  Comm., util., &amp; other misc. charges</t>
  </si>
  <si>
    <t>24.0  Printing and reproduction</t>
  </si>
  <si>
    <t>25.1  Advisory and assistance services</t>
  </si>
  <si>
    <t>25.2 Other services</t>
  </si>
  <si>
    <t>25.3 Purchases of goods &amp; services from Government accounts (Antennas, DHS Sec. Etc..)</t>
  </si>
  <si>
    <t>25.4  Operation and maintenance of facilities</t>
  </si>
  <si>
    <t>25.5 Research and development contracts</t>
  </si>
  <si>
    <t>25.7 Operation and maintenance of equipment</t>
  </si>
  <si>
    <t>25.8 Subsistence and Support of Persons</t>
  </si>
  <si>
    <t>26.0  Supplies and materials</t>
  </si>
  <si>
    <t>31.0  Equipment</t>
  </si>
  <si>
    <t>32.0 Land and Structures</t>
  </si>
  <si>
    <t>42.0 Insurance Claims and Indemnities</t>
  </si>
  <si>
    <t>91.0 Unvouchered</t>
  </si>
  <si>
    <t>Overseas Contingency Operations</t>
  </si>
  <si>
    <t>[38,366]</t>
  </si>
  <si>
    <t xml:space="preserve">          Total obligations</t>
  </si>
  <si>
    <t>Unobligated balance, start of year</t>
  </si>
  <si>
    <t xml:space="preserve">Recission </t>
  </si>
  <si>
    <t>Unobligated balance, end of year</t>
  </si>
  <si>
    <t>Recoveries of prior year obligations</t>
  </si>
  <si>
    <t xml:space="preserve">          Total DIRECT requirements</t>
  </si>
  <si>
    <t xml:space="preserve">    Full-time permanent</t>
  </si>
  <si>
    <t>23.1  GSA rent (Reimbursable)</t>
  </si>
  <si>
    <t xml:space="preserve"> B: Summary of Requirements</t>
  </si>
  <si>
    <t xml:space="preserve"> Summary of Requirements</t>
  </si>
  <si>
    <t xml:space="preserve"> Federal Bureau of Investigation</t>
  </si>
  <si>
    <t xml:space="preserve"> Salaries and Expenses</t>
  </si>
  <si>
    <t xml:space="preserve"> (Dollars in Thousands)</t>
  </si>
  <si>
    <t xml:space="preserve"> 2010 Enacted (direct only)</t>
  </si>
  <si>
    <t xml:space="preserve"> 2010 Supplementals</t>
  </si>
  <si>
    <t xml:space="preserve"> Congressional Rescission (2010 Prior Year Balance Rescission)</t>
  </si>
  <si>
    <t xml:space="preserve"> 2010 Enacted (with Rescissions and Supplementals)</t>
  </si>
  <si>
    <t xml:space="preserve"> 2011 Continuing Resolution (CR) (direct only)</t>
  </si>
  <si>
    <t xml:space="preserve"> Congressional Rescission (2010 Prior Year Balance Rescission Applied to 2011 Current Year)</t>
  </si>
  <si>
    <t xml:space="preserve"> 2011 CR (with Rescissions)</t>
  </si>
  <si>
    <t xml:space="preserve"> Technical Adjustments</t>
  </si>
  <si>
    <t xml:space="preserve"> Congressional Rescission Restoration </t>
  </si>
  <si>
    <t xml:space="preserve">      Total Technical Adjustments</t>
  </si>
  <si>
    <t xml:space="preserve"> 2012 Adjustments to Base</t>
  </si>
  <si>
    <t xml:space="preserve"> Foreign Expenses:</t>
  </si>
  <si>
    <t xml:space="preserve"> Non-Recurrals:</t>
  </si>
  <si>
    <t xml:space="preserve"> Non-Recurral of FY 10 Non-Personnel Enhancements - Overseas Contingency Operations</t>
  </si>
  <si>
    <t xml:space="preserve"> Non-Recurral of FY 10 Non-Personnel Enhancements - Comprehensive National Cybersecurity Initiative</t>
  </si>
  <si>
    <t xml:space="preserve"> Non-Recurral of FY 10 Non-Personnel Enhancements - Domain Awareness Training</t>
  </si>
  <si>
    <t xml:space="preserve"> Non-Recurral of FY 10 Non-Personnel Enhancements - Intelligence Program</t>
  </si>
  <si>
    <t xml:space="preserve"> Non-Recurral of FY 10 Non-Personnel Enhancements - Career Path Training</t>
  </si>
  <si>
    <t xml:space="preserve"> Non-Recurral of FY 10 Non-Personnel Enhancements -  Central Records Complex (CRC)</t>
  </si>
  <si>
    <t xml:space="preserve"> Non-Recurral of FY 07 Non-Personnel Enhancements - Sentinel</t>
  </si>
  <si>
    <t xml:space="preserve">     Subtotal Non-Recurrals</t>
  </si>
  <si>
    <t xml:space="preserve"> Total Adjustments to Base </t>
  </si>
  <si>
    <t xml:space="preserve"> 2012 Current Services</t>
  </si>
  <si>
    <t xml:space="preserve"> 2012 Program Changes</t>
  </si>
  <si>
    <t xml:space="preserve"> Increases</t>
  </si>
  <si>
    <t xml:space="preserve"> Computer Intrusions</t>
  </si>
  <si>
    <t xml:space="preserve"> Weapons of Mass Destruction / Render Safe Capability </t>
  </si>
  <si>
    <t xml:space="preserve"> Operational Enablers</t>
  </si>
  <si>
    <t xml:space="preserve"> Violent Crime in Indian Country</t>
  </si>
  <si>
    <t xml:space="preserve">      Subtotal Increases</t>
  </si>
  <si>
    <t xml:space="preserve"> Offsets</t>
  </si>
  <si>
    <t xml:space="preserve"> Administrative Efficiencies</t>
  </si>
  <si>
    <t xml:space="preserve"> Extend Tech Refresh</t>
  </si>
  <si>
    <t xml:space="preserve"> HQ/Field Cost Module Reduction</t>
  </si>
  <si>
    <t xml:space="preserve"> Lookout Program Efficiencies</t>
  </si>
  <si>
    <t xml:space="preserve"> Network and Intrusion Analysis</t>
  </si>
  <si>
    <t xml:space="preserve"> Reduce Physical Footprint</t>
  </si>
  <si>
    <t xml:space="preserve"> Relocation Program </t>
  </si>
  <si>
    <t xml:space="preserve"> Sentinel</t>
  </si>
  <si>
    <t xml:space="preserve"> Task Force Consolidation </t>
  </si>
  <si>
    <t xml:space="preserve">      Subtotal Offsets</t>
  </si>
  <si>
    <t xml:space="preserve"> Total Program Changes</t>
  </si>
  <si>
    <t xml:space="preserve"> 2012 Total Request</t>
  </si>
  <si>
    <t xml:space="preserve"> C: Program Increases/Offsets By Decision Unit</t>
  </si>
  <si>
    <t xml:space="preserve"> Justification for Base Adjustments</t>
  </si>
  <si>
    <t xml:space="preserve"> F: Crosswalk of 2010 Availability</t>
  </si>
  <si>
    <t xml:space="preserve"> Crosswalk of 2010 Availability</t>
  </si>
  <si>
    <t xml:space="preserve"> Decision Unit</t>
  </si>
  <si>
    <t xml:space="preserve">  Rescissions:  Per P.L. 111-117, the FBI was subject to a $50,000,000 rescission against unobligated balances.  Expired funds were transferred to the 15 X 0200 account where the rescission was enacted from.</t>
  </si>
  <si>
    <t xml:space="preserve">  Supplementals:  Per P.L. 111-230, the FBI received $24,000,000 to support the Southwest Border Enforcement initiative.</t>
  </si>
  <si>
    <t xml:space="preserve">  Reprogrammings/Transfers:  The amount reflects the following:</t>
  </si>
  <si>
    <t xml:space="preserve">  a)  $120.985M transferred to the FBI's 15 X 0200 account from Spectrum Relocation Fund.</t>
  </si>
  <si>
    <t xml:space="preserve">  b)  $48.127M transferred to the FBI's 15 X 0200 account from FBI's expired balances.</t>
  </si>
  <si>
    <t xml:space="preserve">  c)  $2.683M transferred to FBI from Office of National Drug Control Policy (ONDCP) to support the on-going High Intensity Drug Trafficking Area (HIDTA) effort in FBI's 15 10/11 0200 account.</t>
  </si>
  <si>
    <t xml:space="preserve">  d)  $10.26M transferred to FBI's 15 10/11 0200 account from Department of State.</t>
  </si>
  <si>
    <t xml:space="preserve">  e)  $13.663M transferred to DOJ in support of Narrowband.</t>
  </si>
  <si>
    <t xml:space="preserve">  f)  $30.0M transferred from the FBI's 15 X 0200 account to FBI's 15 X 0203 account per P.L. 111-117 reprogramming authority related to the Biometric Technology Center.</t>
  </si>
  <si>
    <t xml:space="preserve">  g)  $23.675K returned to ONDCP from the FBI's 15 09/10 0200 account for HIDTA.</t>
  </si>
  <si>
    <t xml:space="preserve">  Carryover:  The FBI carried over: $162.604M in the 15 X 0200 account; $33.017M for Mortgage Fraud funding, $8.173M for Department of State funding,</t>
  </si>
  <si>
    <t xml:space="preserve">  Recoveries:  The FBI realized recoveries $26.022M in the 15 X 0200 account.</t>
  </si>
  <si>
    <t xml:space="preserve"> G: Crosswalk of 2011 Availability</t>
  </si>
  <si>
    <t xml:space="preserve"> Crosswalk of 2011 Availability</t>
  </si>
  <si>
    <t xml:space="preserve">  a)  $55.504K transferred to FBI's 15 10/11 0200 account from Office of National Drug Control Policy to support the on-going High Intensity Drug Trafficking Area effort.</t>
  </si>
  <si>
    <t xml:space="preserve">  b)  $4.239M transferred to FBI's 15 10/11 0200 account from Department of State.</t>
  </si>
  <si>
    <t xml:space="preserve">  Carryover:  The FBI Carried-Over: $194.920M in the 15 X 0200 account; $24M for Southwest Border funding, $9.451M for Department of State funding, and $2.657M in HIDTA funding in the 15 10/11 0200 account. </t>
  </si>
  <si>
    <t xml:space="preserve">  Recovered:  The FBI realized recoveries of $1.578M in the 15 X 0200 account and $1.0K in the 15 10/11 0200 account.</t>
  </si>
  <si>
    <t xml:space="preserve"> H: Summary of Reimbursable and Transfer Resources</t>
  </si>
  <si>
    <t xml:space="preserve"> Summary of Reimbursable and Transfer Resources</t>
  </si>
  <si>
    <t xml:space="preserve"> Collections by Source</t>
  </si>
  <si>
    <t xml:space="preserve"> *Resources in this line include funding for the Organized Crime Drug Enforcement Task Force (OCDETF) program.</t>
  </si>
  <si>
    <t xml:space="preserve"> I: Detail of Permanent Positions by Category</t>
  </si>
  <si>
    <t xml:space="preserve"> Detail of Permanent Positions by Category</t>
  </si>
  <si>
    <t xml:space="preserve"> Category</t>
  </si>
  <si>
    <t xml:space="preserve">   J: Financial Analysis of Program Changes</t>
  </si>
  <si>
    <t xml:space="preserve"> Financial Analysis of Program Changes</t>
  </si>
  <si>
    <t xml:space="preserve"> Grades:</t>
  </si>
  <si>
    <t xml:space="preserve"> K: Summary of Requirements by Grade</t>
  </si>
  <si>
    <t xml:space="preserve"> Summary of Requirements by Grade</t>
  </si>
  <si>
    <t xml:space="preserve"> Grades and Salary Ranges</t>
  </si>
  <si>
    <t xml:space="preserve"> L: Summary of Requirements by Object Class</t>
  </si>
  <si>
    <t xml:space="preserve"> Summary of Requirements by Object Class</t>
  </si>
  <si>
    <t xml:space="preserve"> Object Classes</t>
  </si>
  <si>
    <t>FY 2012 Program Increases/Offsets By Decision Unit</t>
  </si>
  <si>
    <t>Federal Bureau of Investigation</t>
  </si>
  <si>
    <t>Program Increases</t>
  </si>
  <si>
    <t>National Security</t>
  </si>
  <si>
    <t>Weapons of Mass Destruction/Render Safe Capability</t>
  </si>
  <si>
    <t>Total Program Increases</t>
  </si>
  <si>
    <t>Program Offsets</t>
  </si>
  <si>
    <t xml:space="preserve">Administrative Efficiencies </t>
  </si>
  <si>
    <t>Extend Tech Refresh</t>
  </si>
  <si>
    <t xml:space="preserve">HQ/Field Cost Module Reduction </t>
  </si>
  <si>
    <t xml:space="preserve">Lookout Program Efficiencies </t>
  </si>
  <si>
    <t>Network and Intrusion Analysis Reduction</t>
  </si>
  <si>
    <t>Reduce Physical Footprint</t>
  </si>
  <si>
    <t xml:space="preserve">Relocation Program </t>
  </si>
  <si>
    <t>Sentinel</t>
  </si>
  <si>
    <t>Task Force Consolidation</t>
  </si>
  <si>
    <r>
      <t xml:space="preserve"> Change in Compensable Days. </t>
    </r>
    <r>
      <rPr>
        <sz val="10"/>
        <rFont val="Times New Roman"/>
        <family val="1"/>
      </rPr>
      <t xml:space="preserve"> The number of compensable days will decrease from 262 to 261 from FY 2011 to FY 2012.  A decrease of $16,563,000 reflects the total pay and benefits cost of one less compensable day.</t>
    </r>
  </si>
  <si>
    <r>
      <t xml:space="preserve"> Retirement.</t>
    </r>
    <r>
      <rPr>
        <sz val="10"/>
        <rFont val="Times New Roman"/>
        <family val="1"/>
      </rPr>
      <t xml:space="preserve">  Agency retirement contributions increase as employees under CSRS retire and are replaced by FERS employees.  Based on U.S. Department of Justice Agency estimates, the FBI projects that the DOJ workforce will convert from CSRS to FERS at a rate of 1.3 percent per year.  The requested increase of  $4,875,000 is necessary to meet the FBI's increased retirement obligations as a result of this conversion.</t>
    </r>
  </si>
  <si>
    <r>
      <t xml:space="preserve"> Health Insurance.</t>
    </r>
    <r>
      <rPr>
        <sz val="10"/>
        <rFont val="Times New Roman"/>
        <family val="1"/>
      </rPr>
      <t xml:space="preserve">  The FBI's Federal employees' health insurance premiums are expected to increase by 7.2 percent.  Applied against the 2010 estimate of $210,500,000, the additional amount required is $15,155,000.</t>
    </r>
  </si>
  <si>
    <r>
      <t xml:space="preserve"> Employees Compensation Fund.</t>
    </r>
    <r>
      <rPr>
        <sz val="10"/>
        <rFont val="Times New Roman"/>
        <family val="1"/>
      </rPr>
      <t xml:space="preserve">  The $1,152,000 decrease reflects a reduction in payments to the Department of Labor for injury benefits paid in the past year under the Federal Employee Compensation Act.  This estimate is based on the first quarter of prior year billing and current year estimates.</t>
    </r>
  </si>
  <si>
    <r>
      <t xml:space="preserve"> DHS Security Charges.</t>
    </r>
    <r>
      <rPr>
        <sz val="10"/>
        <rFont val="Times New Roman"/>
        <family val="1"/>
      </rPr>
      <t xml:space="preserve">  The Department of Homeland Security (DHS) will continue to charge Basic Security and Building Specific Security.  The requested increase of $5,425,000 is required to meet the FBI's commitment to DHS, and cost estimates were developed by DHS.</t>
    </r>
  </si>
  <si>
    <r>
      <t xml:space="preserve"> International Cooperative Administrative Support Services (ICASS).</t>
    </r>
    <r>
      <rPr>
        <sz val="10"/>
        <color indexed="8"/>
        <rFont val="Times New Roman"/>
        <family val="1"/>
      </rPr>
      <t xml:space="preserve">  Under ICASS, the Department of State (DOS) charges the FBI for administrative support based on overseas staffing levels.  This request of $3,120,000 will support these projected charges.</t>
    </r>
  </si>
  <si>
    <r>
      <t xml:space="preserve"> Capital Security Cost Sharing (CSCS).</t>
    </r>
    <r>
      <rPr>
        <sz val="10"/>
        <rFont val="Times New Roman"/>
        <family val="1"/>
      </rPr>
      <t xml:space="preserve">  The requested increase of $219,000 will continue to fund the Department of State's embassy construction program. </t>
    </r>
  </si>
  <si>
    <r>
      <t xml:space="preserve"> Post Allowance - Cost of Living Allowance (COLA).</t>
    </r>
    <r>
      <rPr>
        <sz val="10"/>
        <rFont val="Times New Roman"/>
        <family val="1"/>
      </rPr>
      <t xml:space="preserve">  The FBI requires an additional $176,000 to reimburse employees stationed abroad for serving in a location where the cost of living is substantially higher than in the Washington, D.C. area. </t>
    </r>
  </si>
  <si>
    <r>
      <t xml:space="preserve"> Education Allowance. </t>
    </r>
    <r>
      <rPr>
        <sz val="10"/>
        <rFont val="Times New Roman"/>
        <family val="1"/>
      </rPr>
      <t xml:space="preserve"> The average education allowance for overseas personnel decreased from $28,000 to $23,000.  The proposed reduction of $772,000 corresponds with this decrease.</t>
    </r>
  </si>
  <si>
    <r>
      <t xml:space="preserve"> Office of Information Policy (OIP).</t>
    </r>
    <r>
      <rPr>
        <sz val="10"/>
        <rFont val="Times New Roman"/>
        <family val="1"/>
      </rPr>
      <t xml:space="preserve">  A reduction of $2,667,000 is required as part of a reimbursable agreement with the Office of Information Policy.  The reduction is based on the FY 2010 actual costs plus inflation. </t>
    </r>
  </si>
  <si>
    <r>
      <t xml:space="preserve"> Professional Responsibility Advisory Office (PRAO).</t>
    </r>
    <r>
      <rPr>
        <sz val="10"/>
        <rFont val="Times New Roman"/>
        <family val="1"/>
      </rPr>
      <t xml:space="preserve">  The Department of Justice (DOJ) recommends a realignment of $74,000 to create a permanent group of seasoned attorneys that focuses on providing expert advice and counsel to DOJ attorney staff.</t>
    </r>
  </si>
  <si>
    <r>
      <t xml:space="preserve"> Moving/Lease Expirations.</t>
    </r>
    <r>
      <rPr>
        <sz val="10"/>
        <rFont val="Times New Roman"/>
        <family val="1"/>
      </rPr>
      <t xml:space="preserve">  The FBI requests $20,964,000 in support of the costs associated with the acquisition of new facilities for the relocation of FBI personnel and equipment as current leases expire.</t>
    </r>
  </si>
  <si>
    <r>
      <t xml:space="preserve"> Non-Recurral of Prior Year Non-Personnel Increases.</t>
    </r>
    <r>
      <rPr>
        <sz val="10"/>
        <rFont val="Times New Roman"/>
        <family val="1"/>
      </rPr>
      <t xml:space="preserve">  A total of $89,014,000 is proposed to non-recur. </t>
    </r>
  </si>
  <si>
    <t xml:space="preserve"> National Security </t>
  </si>
  <si>
    <t xml:space="preserve"> Electronic Surveillance Capabilities</t>
  </si>
  <si>
    <t>2rd Year Annualization of FC Positions Required for 2012 ($000) ***</t>
  </si>
  <si>
    <t>*** Of the total $44,765,000 second year annualization of the Financial Crimes supplemental, $44,652,000 is related to personnel; the remaining $113,000 is non-personnel funding.</t>
  </si>
  <si>
    <t>** Of the total $35,000,000 Financial Crimes supplemental, $34,887,000 is related to personnel; the remaining $113,000 is non-personnel funding.</t>
  </si>
  <si>
    <t>* Of the total $24,000,000 Southwest Border supplemental, $16,707,000 is related to personnel; the remaining $7,293,000 is non-personnel funding.</t>
  </si>
  <si>
    <t>D: Resources by DOJ Strategic Goal and Strategic Objective</t>
  </si>
  <si>
    <t>Resources by Department of Justice Strategic Goal and Strategic Objective</t>
  </si>
  <si>
    <t>(Dollars in Thousands)</t>
  </si>
  <si>
    <t>GRAND TOTAL</t>
  </si>
  <si>
    <t>Rescission</t>
  </si>
  <si>
    <t>GRAND TOTAL of FBI Available Funds</t>
  </si>
  <si>
    <r>
      <t>Unified Financial Management System Transfer</t>
    </r>
    <r>
      <rPr>
        <sz val="10"/>
        <rFont val="Times New Roman"/>
        <family val="1"/>
      </rPr>
      <t xml:space="preserve">.  The Department's Unified Financial Management System (UFMS) is one of the highest management priorities in the Department.  In order to continue implementing the system to the remaining DOJ components and to align funding for operations and maintenance, funding is being transferred to the users of UFMS on a pro rata basis.  Specifically, base funding of $9,433,000 is being transferred from the Justice Information Sharing Technology appropriation to the FBI's appropriation.  On an annual basis, the transferred funds will be reimbursed back to the Justice Management Division's UFMS Program Management Office (PMO) to cover PMO-related expenses in support of component implementations and recurring operations and maintenance support. </t>
    </r>
  </si>
  <si>
    <t xml:space="preserve"> Transfers</t>
  </si>
  <si>
    <t xml:space="preserve"> Pay and Benefits</t>
  </si>
  <si>
    <t xml:space="preserve"> Domestic Rent and Facilities</t>
  </si>
  <si>
    <t xml:space="preserve"> 2010 - 2012 Total Change</t>
  </si>
  <si>
    <t>2010 Enacted w/Rescissions, Supplementals, and Reprogrammings</t>
  </si>
  <si>
    <t>2011 Continuing Resolution (CR) w/Rescissions</t>
  </si>
  <si>
    <t>Salaries and Expenses</t>
  </si>
  <si>
    <t>2011 Continuing Resolution (CR)</t>
  </si>
  <si>
    <t>FY 2010 Actual</t>
  </si>
  <si>
    <t>FY 2011 Continuing Resolution (CR) without Recissions</t>
  </si>
  <si>
    <t>FY 2011 Availability</t>
  </si>
  <si>
    <t>FY 2010 Availability</t>
  </si>
  <si>
    <t>Total Technical Adjustments</t>
  </si>
  <si>
    <t>Total Transfers</t>
  </si>
  <si>
    <t xml:space="preserve"> Decreases</t>
  </si>
  <si>
    <t>Total Decreases</t>
  </si>
  <si>
    <t>Total ATBs</t>
  </si>
  <si>
    <r>
      <t xml:space="preserve"> </t>
    </r>
    <r>
      <rPr>
        <u/>
        <sz val="10"/>
        <rFont val="Times New Roman"/>
        <family val="1"/>
      </rPr>
      <t>Technical Adjustments</t>
    </r>
  </si>
  <si>
    <r>
      <t xml:space="preserve">Technical Adjustments. </t>
    </r>
    <r>
      <rPr>
        <sz val="10"/>
        <rFont val="Times New Roman"/>
        <family val="1"/>
      </rPr>
      <t xml:space="preserve"> The request annualizes 7 positions funded by the Department of State for the Afghanistan mission.</t>
    </r>
  </si>
  <si>
    <r>
      <t xml:space="preserve"> </t>
    </r>
    <r>
      <rPr>
        <u/>
        <sz val="10"/>
        <rFont val="Times New Roman"/>
        <family val="1"/>
      </rPr>
      <t>Transfers</t>
    </r>
  </si>
  <si>
    <r>
      <t>Annualization of Financial Crime Supplemental (FC).</t>
    </r>
    <r>
      <rPr>
        <sz val="10"/>
        <rFont val="Times New Roman"/>
        <family val="1"/>
      </rPr>
      <t xml:space="preserve">  This request includes $44,652,000 to support the 211 positions in the FC suplemental for the second year and $12,816,000 is requested to support the third year.  </t>
    </r>
  </si>
  <si>
    <r>
      <t>Annualization of Southwest Border supplemental (SWB).</t>
    </r>
    <r>
      <rPr>
        <sz val="10"/>
        <rFont val="Times New Roman"/>
        <family val="1"/>
      </rPr>
      <t xml:space="preserve">  This request includes $15,892,000 for full-year costs associated with the additional 78 SWB positions.</t>
    </r>
  </si>
</sst>
</file>

<file path=xl/styles.xml><?xml version="1.0" encoding="utf-8"?>
<styleSheet xmlns="http://schemas.openxmlformats.org/spreadsheetml/2006/main">
  <numFmts count="1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_);_(* \(#,##0\);_(* &quot;-&quot;??_);_(@_)"/>
    <numFmt numFmtId="167" formatCode="#,##0;\-#,##0;&quot;-&quot;"/>
    <numFmt numFmtId="168" formatCode="_-&quot;F&quot;\ * #,##0_-;_-&quot;F&quot;\ * #,##0\-;_-&quot;F&quot;\ * &quot;-&quot;_-;_-@_-"/>
    <numFmt numFmtId="169" formatCode="mm/dd/yy"/>
    <numFmt numFmtId="170" formatCode="_(* #,##0.0_);_(* \(#,##0.0\);_(* &quot;-&quot;??_);_(@_)"/>
  </numFmts>
  <fonts count="70">
    <font>
      <sz val="12"/>
      <name val="Arial"/>
    </font>
    <font>
      <b/>
      <sz val="16"/>
      <name val="Times New Roman"/>
      <family val="1"/>
    </font>
    <font>
      <sz val="8"/>
      <color indexed="9"/>
      <name val="Times New Roman"/>
      <family val="1"/>
    </font>
    <font>
      <sz val="12"/>
      <name val="Times New Roman"/>
      <family val="1"/>
    </font>
    <font>
      <sz val="10"/>
      <name val="Times New Roman"/>
      <family val="1"/>
    </font>
    <font>
      <b/>
      <sz val="18"/>
      <name val="Times New Roman"/>
      <family val="1"/>
    </font>
    <font>
      <sz val="18"/>
      <name val="Times New Roman"/>
      <family val="1"/>
    </font>
    <font>
      <b/>
      <sz val="12"/>
      <name val="Times New Roman"/>
      <family val="1"/>
    </font>
    <font>
      <sz val="12"/>
      <name val="Arial"/>
      <family val="2"/>
    </font>
    <font>
      <sz val="8"/>
      <name val="Times New Roman"/>
      <family val="1"/>
    </font>
    <font>
      <sz val="8"/>
      <name val="Arial"/>
      <family val="2"/>
    </font>
    <font>
      <b/>
      <sz val="12"/>
      <name val="Arial"/>
      <family val="2"/>
    </font>
    <font>
      <sz val="12"/>
      <color indexed="9"/>
      <name val="Times New Roman"/>
      <family val="1"/>
    </font>
    <font>
      <sz val="10"/>
      <name val="Arial"/>
      <family val="2"/>
    </font>
    <font>
      <b/>
      <sz val="14"/>
      <name val="Times New Roman"/>
      <family val="1"/>
    </font>
    <font>
      <sz val="14"/>
      <name val="Arial"/>
      <family val="2"/>
    </font>
    <font>
      <sz val="18"/>
      <name val="Arial"/>
      <family val="2"/>
    </font>
    <font>
      <b/>
      <sz val="18"/>
      <name val="Arial"/>
      <family val="2"/>
    </font>
    <font>
      <sz val="10"/>
      <color indexed="9"/>
      <name val="Times New Roman"/>
      <family val="1"/>
    </font>
    <font>
      <sz val="16"/>
      <name val="Times New Roman"/>
      <family val="1"/>
    </font>
    <font>
      <sz val="10"/>
      <color indexed="9"/>
      <name val="Arial"/>
      <family val="2"/>
    </font>
    <font>
      <sz val="14"/>
      <name val="Times New Roman"/>
      <family val="1"/>
    </font>
    <font>
      <sz val="12"/>
      <color indexed="9"/>
      <name val="Arial"/>
      <family val="2"/>
    </font>
    <font>
      <b/>
      <sz val="10"/>
      <name val="Times New Roman"/>
      <family val="1"/>
    </font>
    <font>
      <b/>
      <sz val="9"/>
      <name val="Times New Roman"/>
      <family val="1"/>
    </font>
    <font>
      <u/>
      <sz val="10"/>
      <name val="Times New Roman"/>
      <family val="1"/>
    </font>
    <font>
      <b/>
      <sz val="10"/>
      <name val="Arial"/>
      <family val="2"/>
    </font>
    <font>
      <sz val="12"/>
      <name val="Tms Rmn"/>
    </font>
    <font>
      <sz val="10"/>
      <color indexed="8"/>
      <name val="Arial"/>
      <family val="2"/>
    </font>
    <font>
      <sz val="10"/>
      <name val="MS Serif"/>
      <family val="1"/>
    </font>
    <font>
      <sz val="10"/>
      <color indexed="16"/>
      <name val="MS Serif"/>
      <family val="1"/>
    </font>
    <font>
      <sz val="10"/>
      <name val="Geneva"/>
    </font>
    <font>
      <sz val="8"/>
      <name val="Helv"/>
    </font>
    <font>
      <b/>
      <sz val="8"/>
      <color indexed="8"/>
      <name val="Helv"/>
    </font>
    <font>
      <b/>
      <u/>
      <sz val="10"/>
      <name val="Times New Roman"/>
      <family val="1"/>
    </font>
    <font>
      <sz val="10"/>
      <color indexed="8"/>
      <name val="Times New Roman"/>
      <family val="1"/>
    </font>
    <font>
      <u/>
      <sz val="10"/>
      <color indexed="8"/>
      <name val="Times New Roman"/>
      <family val="1"/>
    </font>
    <font>
      <sz val="12"/>
      <name val="Arial"/>
      <family val="2"/>
    </font>
    <font>
      <sz val="16"/>
      <name val="Arial"/>
      <family val="2"/>
    </font>
    <font>
      <sz val="13"/>
      <name val="Times New Roman"/>
      <family val="1"/>
    </font>
    <font>
      <sz val="12"/>
      <name val="TimesNewRomanPS"/>
    </font>
    <font>
      <b/>
      <sz val="14"/>
      <name val="TimesNewRomanPS"/>
    </font>
    <font>
      <sz val="14"/>
      <name val="TimesNewRomanPS"/>
    </font>
    <font>
      <b/>
      <sz val="12"/>
      <name val="TimesNewRomanPS"/>
    </font>
    <font>
      <u/>
      <sz val="12"/>
      <name val="TimesNewRomanPS"/>
    </font>
    <font>
      <sz val="10"/>
      <name val="Arial"/>
      <family val="2"/>
    </font>
    <font>
      <u/>
      <sz val="12"/>
      <color indexed="9"/>
      <name val="TimesNewRomanPS"/>
    </font>
    <font>
      <sz val="12"/>
      <color indexed="8"/>
      <name val="TMS"/>
    </font>
    <font>
      <sz val="10"/>
      <color indexed="8"/>
      <name val="TMS"/>
    </font>
    <font>
      <b/>
      <sz val="10"/>
      <color indexed="8"/>
      <name val="Times New Roman"/>
      <family val="1"/>
    </font>
    <font>
      <b/>
      <sz val="11"/>
      <color indexed="8"/>
      <name val="Times New Roman"/>
      <family val="1"/>
    </font>
    <font>
      <b/>
      <sz val="11"/>
      <name val="Times New Roman"/>
      <family val="1"/>
    </font>
    <font>
      <b/>
      <sz val="12"/>
      <color indexed="8"/>
      <name val="Times New Roman"/>
      <family val="1"/>
    </font>
    <font>
      <b/>
      <sz val="14"/>
      <color indexed="8"/>
      <name val="Times New Roman"/>
      <family val="1"/>
    </font>
    <font>
      <sz val="16"/>
      <color indexed="8"/>
      <name val="Times New Roman"/>
      <family val="1"/>
    </font>
    <font>
      <sz val="12"/>
      <color indexed="8"/>
      <name val="Times New Roman"/>
      <family val="1"/>
    </font>
    <font>
      <b/>
      <sz val="16"/>
      <color indexed="8"/>
      <name val="Times New Roman"/>
      <family val="1"/>
    </font>
    <font>
      <sz val="10"/>
      <color indexed="9"/>
      <name val="TMS"/>
    </font>
    <font>
      <sz val="14"/>
      <color indexed="8"/>
      <name val="Times New Roman"/>
      <family val="1"/>
    </font>
    <font>
      <i/>
      <sz val="10"/>
      <color indexed="8"/>
      <name val="Times New Roman"/>
      <family val="1"/>
    </font>
    <font>
      <b/>
      <u/>
      <sz val="14"/>
      <name val="Arial"/>
      <family val="2"/>
    </font>
    <font>
      <i/>
      <sz val="12"/>
      <name val="Arial"/>
      <family val="2"/>
    </font>
    <font>
      <i/>
      <sz val="14"/>
      <name val="Times New Roman"/>
      <family val="1"/>
    </font>
    <font>
      <sz val="9"/>
      <name val="Times New Roman"/>
      <family val="1"/>
    </font>
    <font>
      <sz val="8"/>
      <color indexed="8"/>
      <name val="Times New Roman"/>
      <family val="1"/>
    </font>
    <font>
      <sz val="12"/>
      <color indexed="9"/>
      <name val="Arial"/>
      <family val="2"/>
    </font>
    <font>
      <sz val="10"/>
      <color indexed="9"/>
      <name val="Arial"/>
      <family val="2"/>
    </font>
    <font>
      <sz val="8"/>
      <name val="Arial"/>
      <family val="2"/>
    </font>
    <font>
      <sz val="12"/>
      <color indexed="9"/>
      <name val="TMS"/>
    </font>
    <font>
      <sz val="12"/>
      <color indexed="9"/>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9"/>
        <bgColor indexed="64"/>
      </patternFill>
    </fill>
  </fills>
  <borders count="1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8"/>
      </top>
      <bottom/>
      <diagonal/>
    </border>
    <border>
      <left/>
      <right style="thin">
        <color indexed="8"/>
      </right>
      <top style="thin">
        <color indexed="8"/>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8"/>
      </top>
      <bottom style="medium">
        <color indexed="64"/>
      </bottom>
      <diagonal/>
    </border>
    <border>
      <left style="thin">
        <color indexed="64"/>
      </left>
      <right/>
      <top/>
      <bottom style="hair">
        <color indexed="8"/>
      </bottom>
      <diagonal/>
    </border>
    <border>
      <left style="thin">
        <color indexed="64"/>
      </left>
      <right style="thin">
        <color indexed="8"/>
      </right>
      <top style="hair">
        <color indexed="8"/>
      </top>
      <bottom style="thin">
        <color indexed="64"/>
      </bottom>
      <diagonal/>
    </border>
    <border>
      <left style="thin">
        <color indexed="64"/>
      </left>
      <right style="thin">
        <color indexed="64"/>
      </right>
      <top/>
      <bottom style="hair">
        <color indexed="8"/>
      </bottom>
      <diagonal/>
    </border>
    <border>
      <left style="thin">
        <color indexed="64"/>
      </left>
      <right/>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23"/>
      </bottom>
      <diagonal/>
    </border>
    <border>
      <left/>
      <right style="thin">
        <color indexed="64"/>
      </right>
      <top/>
      <bottom style="thin">
        <color indexed="23"/>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23"/>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style="hair">
        <color indexed="8"/>
      </top>
      <bottom/>
      <diagonal/>
    </border>
    <border>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thin">
        <color indexed="8"/>
      </left>
      <right/>
      <top style="thin">
        <color indexed="64"/>
      </top>
      <bottom style="hair">
        <color indexed="8"/>
      </bottom>
      <diagonal/>
    </border>
    <border>
      <left/>
      <right style="thin">
        <color indexed="8"/>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right style="thin">
        <color indexed="64"/>
      </right>
      <top style="hair">
        <color indexed="8"/>
      </top>
      <bottom style="thin">
        <color indexed="8"/>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right style="thin">
        <color indexed="64"/>
      </right>
      <top style="thin">
        <color indexed="23"/>
      </top>
      <bottom style="hair">
        <color indexed="64"/>
      </bottom>
      <diagonal/>
    </border>
    <border>
      <left style="thin">
        <color indexed="64"/>
      </left>
      <right/>
      <top style="medium">
        <color indexed="64"/>
      </top>
      <bottom style="thin">
        <color indexed="23"/>
      </bottom>
      <diagonal/>
    </border>
    <border>
      <left/>
      <right/>
      <top style="medium">
        <color indexed="64"/>
      </top>
      <bottom style="thin">
        <color indexed="23"/>
      </bottom>
      <diagonal/>
    </border>
    <border>
      <left/>
      <right style="thin">
        <color indexed="64"/>
      </right>
      <top style="medium">
        <color indexed="64"/>
      </top>
      <bottom style="thin">
        <color indexed="23"/>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8"/>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7">
    <xf numFmtId="0" fontId="0" fillId="0" borderId="0"/>
    <xf numFmtId="0" fontId="27" fillId="0" borderId="0" applyNumberFormat="0" applyFill="0" applyBorder="0" applyAlignment="0" applyProtection="0"/>
    <xf numFmtId="167" fontId="28" fillId="0" borderId="0" applyFill="0" applyBorder="0" applyAlignment="0"/>
    <xf numFmtId="43" fontId="13" fillId="0" borderId="0" applyFont="0" applyFill="0" applyBorder="0" applyAlignment="0" applyProtection="0"/>
    <xf numFmtId="43" fontId="45" fillId="0" borderId="0" applyFont="0" applyFill="0" applyBorder="0" applyAlignment="0" applyProtection="0"/>
    <xf numFmtId="0" fontId="29" fillId="0" borderId="0" applyNumberFormat="0" applyAlignment="0">
      <alignment horizontal="left"/>
    </xf>
    <xf numFmtId="44" fontId="13" fillId="0" borderId="0" applyFont="0" applyFill="0" applyBorder="0" applyAlignment="0" applyProtection="0"/>
    <xf numFmtId="44" fontId="13" fillId="0" borderId="0" applyFont="0" applyFill="0" applyBorder="0" applyAlignment="0" applyProtection="0"/>
    <xf numFmtId="0" fontId="30" fillId="0" borderId="0" applyNumberFormat="0" applyAlignment="0">
      <alignment horizontal="left"/>
    </xf>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68" fontId="31" fillId="0" borderId="0"/>
    <xf numFmtId="0" fontId="8" fillId="0" borderId="0"/>
    <xf numFmtId="0" fontId="13" fillId="0" borderId="0"/>
    <xf numFmtId="0" fontId="4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13" fillId="0" borderId="0"/>
    <xf numFmtId="0" fontId="13" fillId="0" borderId="0"/>
    <xf numFmtId="10" fontId="13" fillId="0" borderId="0" applyFont="0" applyFill="0" applyBorder="0" applyAlignment="0" applyProtection="0"/>
    <xf numFmtId="169" fontId="32" fillId="0" borderId="0" applyNumberFormat="0" applyFill="0" applyBorder="0" applyAlignment="0" applyProtection="0">
      <alignment horizontal="left"/>
    </xf>
    <xf numFmtId="0" fontId="8" fillId="4" borderId="0"/>
    <xf numFmtId="0" fontId="8" fillId="4" borderId="0"/>
    <xf numFmtId="0" fontId="8" fillId="4" borderId="0"/>
    <xf numFmtId="0" fontId="8" fillId="4" borderId="0"/>
    <xf numFmtId="0" fontId="8" fillId="4" borderId="0"/>
    <xf numFmtId="0" fontId="8" fillId="4" borderId="0"/>
    <xf numFmtId="0" fontId="8" fillId="4" borderId="0"/>
    <xf numFmtId="0" fontId="8" fillId="4" borderId="0"/>
    <xf numFmtId="40" fontId="33" fillId="0" borderId="0" applyBorder="0">
      <alignment horizontal="right"/>
    </xf>
  </cellStyleXfs>
  <cellXfs count="1019">
    <xf numFmtId="0" fontId="0" fillId="0" borderId="0" xfId="0"/>
    <xf numFmtId="164" fontId="3" fillId="0" borderId="0" xfId="0" applyNumberFormat="1" applyFont="1" applyAlignment="1"/>
    <xf numFmtId="37" fontId="3" fillId="5" borderId="4" xfId="0" applyNumberFormat="1" applyFont="1" applyFill="1" applyBorder="1" applyAlignment="1"/>
    <xf numFmtId="164" fontId="2" fillId="0" borderId="0" xfId="0" applyNumberFormat="1" applyFont="1" applyAlignment="1"/>
    <xf numFmtId="0" fontId="7" fillId="0" borderId="5" xfId="0" applyNumberFormat="1" applyFont="1" applyBorder="1" applyAlignment="1">
      <alignment horizontal="right"/>
    </xf>
    <xf numFmtId="0" fontId="7" fillId="0" borderId="6" xfId="0" applyNumberFormat="1" applyFont="1" applyBorder="1" applyAlignment="1">
      <alignment horizontal="right"/>
    </xf>
    <xf numFmtId="0" fontId="7" fillId="0" borderId="7" xfId="0" applyNumberFormat="1" applyFont="1" applyBorder="1" applyAlignment="1">
      <alignment horizontal="center"/>
    </xf>
    <xf numFmtId="0" fontId="7" fillId="0" borderId="6" xfId="0" applyNumberFormat="1" applyFont="1" applyBorder="1" applyAlignment="1">
      <alignment horizontal="center"/>
    </xf>
    <xf numFmtId="0" fontId="7" fillId="0" borderId="8" xfId="0" applyNumberFormat="1" applyFont="1" applyBorder="1" applyAlignment="1">
      <alignment horizontal="right"/>
    </xf>
    <xf numFmtId="0" fontId="3" fillId="0" borderId="9" xfId="0" applyNumberFormat="1" applyFont="1" applyBorder="1" applyAlignment="1">
      <alignment horizontal="left"/>
    </xf>
    <xf numFmtId="37" fontId="3" fillId="0" borderId="4" xfId="0" applyNumberFormat="1" applyFont="1" applyBorder="1" applyAlignment="1"/>
    <xf numFmtId="0" fontId="3" fillId="0" borderId="10" xfId="0" applyNumberFormat="1" applyFont="1" applyBorder="1" applyAlignment="1">
      <alignment horizontal="left"/>
    </xf>
    <xf numFmtId="0" fontId="3" fillId="0" borderId="11" xfId="0" applyNumberFormat="1" applyFont="1" applyBorder="1" applyAlignment="1">
      <alignment horizontal="left"/>
    </xf>
    <xf numFmtId="164" fontId="3" fillId="0" borderId="0" xfId="0" applyNumberFormat="1" applyFont="1" applyBorder="1" applyAlignment="1"/>
    <xf numFmtId="37" fontId="3" fillId="0" borderId="12" xfId="0" applyNumberFormat="1" applyFont="1" applyFill="1" applyBorder="1" applyAlignment="1"/>
    <xf numFmtId="0" fontId="7" fillId="0" borderId="13" xfId="0" applyNumberFormat="1" applyFont="1" applyBorder="1" applyAlignment="1">
      <alignment horizontal="left" indent="3"/>
    </xf>
    <xf numFmtId="37" fontId="7" fillId="0" borderId="13" xfId="0" applyNumberFormat="1" applyFont="1" applyBorder="1" applyAlignment="1"/>
    <xf numFmtId="0" fontId="3" fillId="0" borderId="13" xfId="0" applyNumberFormat="1" applyFont="1" applyBorder="1" applyAlignment="1"/>
    <xf numFmtId="37" fontId="3" fillId="0" borderId="14" xfId="0" applyNumberFormat="1" applyFont="1" applyBorder="1" applyAlignment="1"/>
    <xf numFmtId="37" fontId="3" fillId="0" borderId="12" xfId="0" applyNumberFormat="1" applyFont="1" applyBorder="1" applyAlignment="1"/>
    <xf numFmtId="37" fontId="3" fillId="0" borderId="13" xfId="0" applyNumberFormat="1" applyFont="1" applyBorder="1" applyAlignment="1"/>
    <xf numFmtId="37" fontId="3" fillId="0" borderId="15" xfId="0" applyNumberFormat="1" applyFont="1" applyBorder="1" applyAlignment="1"/>
    <xf numFmtId="0" fontId="3" fillId="0" borderId="16" xfId="0" applyNumberFormat="1" applyFont="1" applyBorder="1" applyAlignment="1"/>
    <xf numFmtId="37" fontId="3" fillId="0" borderId="17" xfId="0" applyNumberFormat="1" applyFont="1" applyBorder="1" applyAlignment="1"/>
    <xf numFmtId="0" fontId="3" fillId="0" borderId="10" xfId="0" applyNumberFormat="1" applyFont="1" applyBorder="1" applyAlignment="1">
      <alignment horizontal="left" indent="3"/>
    </xf>
    <xf numFmtId="0" fontId="3" fillId="0" borderId="11" xfId="0" applyNumberFormat="1" applyFont="1" applyBorder="1" applyAlignment="1">
      <alignment horizontal="left" indent="3"/>
    </xf>
    <xf numFmtId="164" fontId="40" fillId="0" borderId="0" xfId="0" applyNumberFormat="1" applyFont="1" applyAlignment="1"/>
    <xf numFmtId="164" fontId="9" fillId="0" borderId="0" xfId="0" applyNumberFormat="1" applyFont="1" applyAlignment="1"/>
    <xf numFmtId="0" fontId="3" fillId="0" borderId="0" xfId="0" applyFont="1" applyBorder="1" applyAlignment="1">
      <alignment vertical="top" wrapText="1"/>
    </xf>
    <xf numFmtId="164" fontId="40" fillId="0" borderId="0" xfId="0" applyNumberFormat="1" applyFont="1" applyFill="1" applyAlignment="1"/>
    <xf numFmtId="164" fontId="40" fillId="0" borderId="0" xfId="0" applyNumberFormat="1" applyFont="1" applyBorder="1" applyAlignment="1"/>
    <xf numFmtId="5" fontId="7" fillId="0" borderId="0" xfId="0" applyNumberFormat="1" applyFont="1" applyBorder="1" applyAlignment="1"/>
    <xf numFmtId="0" fontId="0" fillId="0" borderId="0" xfId="0" applyBorder="1" applyAlignment="1">
      <alignment vertical="top" wrapText="1"/>
    </xf>
    <xf numFmtId="164" fontId="40" fillId="0" borderId="0" xfId="0" applyNumberFormat="1" applyFont="1" applyFill="1" applyAlignment="1">
      <alignment horizontal="left" indent="10"/>
    </xf>
    <xf numFmtId="0" fontId="65" fillId="0" borderId="0" xfId="0" applyFont="1"/>
    <xf numFmtId="3" fontId="1" fillId="0" borderId="0" xfId="23" applyNumberFormat="1" applyFont="1" applyAlignment="1"/>
    <xf numFmtId="164" fontId="40" fillId="0" borderId="0" xfId="23" applyNumberFormat="1" applyFont="1" applyAlignment="1"/>
    <xf numFmtId="164" fontId="3" fillId="0" borderId="0" xfId="23" applyNumberFormat="1" applyFont="1" applyAlignment="1"/>
    <xf numFmtId="164" fontId="41" fillId="0" borderId="0" xfId="23" applyNumberFormat="1" applyFont="1" applyAlignment="1">
      <alignment horizontal="centerContinuous"/>
    </xf>
    <xf numFmtId="164" fontId="42" fillId="0" borderId="0" xfId="23" applyNumberFormat="1" applyFont="1" applyAlignment="1">
      <alignment horizontal="centerContinuous"/>
    </xf>
    <xf numFmtId="164" fontId="21" fillId="0" borderId="0" xfId="23" applyNumberFormat="1" applyFont="1" applyAlignment="1"/>
    <xf numFmtId="164" fontId="40" fillId="0" borderId="0" xfId="23" applyNumberFormat="1" applyFont="1" applyAlignment="1">
      <alignment horizontal="centerContinuous"/>
    </xf>
    <xf numFmtId="164" fontId="3" fillId="0" borderId="0" xfId="23" applyNumberFormat="1" applyFont="1" applyAlignment="1">
      <alignment horizontal="centerContinuous"/>
    </xf>
    <xf numFmtId="164" fontId="40" fillId="0" borderId="0" xfId="23" applyNumberFormat="1" applyFont="1" applyFill="1" applyAlignment="1"/>
    <xf numFmtId="164" fontId="40" fillId="0" borderId="18" xfId="23" applyNumberFormat="1" applyFont="1" applyBorder="1" applyAlignment="1"/>
    <xf numFmtId="164" fontId="40" fillId="0" borderId="19" xfId="23" applyNumberFormat="1" applyFont="1" applyBorder="1" applyAlignment="1"/>
    <xf numFmtId="164" fontId="40" fillId="0" borderId="20" xfId="23" applyNumberFormat="1" applyFont="1" applyBorder="1" applyAlignment="1"/>
    <xf numFmtId="164" fontId="43" fillId="0" borderId="13" xfId="23" applyNumberFormat="1" applyFont="1" applyBorder="1" applyAlignment="1">
      <alignment horizontal="centerContinuous"/>
    </xf>
    <xf numFmtId="164" fontId="43" fillId="0" borderId="2" xfId="23" applyNumberFormat="1" applyFont="1" applyBorder="1" applyAlignment="1">
      <alignment horizontal="centerContinuous"/>
    </xf>
    <xf numFmtId="164" fontId="43" fillId="0" borderId="13" xfId="23" applyNumberFormat="1" applyFont="1" applyFill="1" applyBorder="1" applyAlignment="1">
      <alignment horizontal="centerContinuous"/>
    </xf>
    <xf numFmtId="164" fontId="43" fillId="0" borderId="2" xfId="23" applyNumberFormat="1" applyFont="1" applyFill="1" applyBorder="1" applyAlignment="1">
      <alignment horizontal="centerContinuous"/>
    </xf>
    <xf numFmtId="164" fontId="43" fillId="0" borderId="15" xfId="23" applyNumberFormat="1" applyFont="1" applyFill="1" applyBorder="1" applyAlignment="1">
      <alignment horizontal="centerContinuous"/>
    </xf>
    <xf numFmtId="164" fontId="43" fillId="0" borderId="5" xfId="23" applyNumberFormat="1" applyFont="1" applyBorder="1" applyAlignment="1"/>
    <xf numFmtId="164" fontId="40" fillId="0" borderId="6" xfId="23" applyNumberFormat="1" applyFont="1" applyBorder="1" applyAlignment="1"/>
    <xf numFmtId="164" fontId="40" fillId="0" borderId="8" xfId="23" applyNumberFormat="1" applyFont="1" applyBorder="1" applyAlignment="1"/>
    <xf numFmtId="164" fontId="43" fillId="0" borderId="6" xfId="23" applyNumberFormat="1" applyFont="1" applyBorder="1" applyAlignment="1">
      <alignment horizontal="right"/>
    </xf>
    <xf numFmtId="164" fontId="43" fillId="0" borderId="5" xfId="23" applyNumberFormat="1" applyFont="1" applyBorder="1" applyAlignment="1">
      <alignment horizontal="right"/>
    </xf>
    <xf numFmtId="164" fontId="43" fillId="0" borderId="8" xfId="23" applyNumberFormat="1" applyFont="1" applyBorder="1" applyAlignment="1">
      <alignment horizontal="right"/>
    </xf>
    <xf numFmtId="164" fontId="43" fillId="0" borderId="5" xfId="23" applyNumberFormat="1" applyFont="1" applyFill="1" applyBorder="1" applyAlignment="1">
      <alignment horizontal="right"/>
    </xf>
    <xf numFmtId="164" fontId="43" fillId="0" borderId="6" xfId="23" applyNumberFormat="1" applyFont="1" applyFill="1" applyBorder="1" applyAlignment="1">
      <alignment horizontal="right"/>
    </xf>
    <xf numFmtId="164" fontId="43" fillId="0" borderId="8" xfId="23" applyNumberFormat="1" applyFont="1" applyFill="1" applyBorder="1" applyAlignment="1">
      <alignment horizontal="right"/>
    </xf>
    <xf numFmtId="164" fontId="44" fillId="0" borderId="21" xfId="23" applyNumberFormat="1" applyFont="1" applyBorder="1" applyAlignment="1"/>
    <xf numFmtId="164" fontId="40" fillId="0" borderId="22" xfId="23" applyNumberFormat="1" applyFont="1" applyBorder="1" applyAlignment="1"/>
    <xf numFmtId="164" fontId="40" fillId="0" borderId="21" xfId="23" applyNumberFormat="1" applyFont="1" applyBorder="1" applyAlignment="1"/>
    <xf numFmtId="164" fontId="40" fillId="0" borderId="21" xfId="23" applyNumberFormat="1" applyFont="1" applyFill="1" applyBorder="1" applyAlignment="1"/>
    <xf numFmtId="164" fontId="40" fillId="0" borderId="0" xfId="23" applyNumberFormat="1" applyFont="1" applyFill="1" applyBorder="1" applyAlignment="1"/>
    <xf numFmtId="164" fontId="40" fillId="0" borderId="0" xfId="23" applyNumberFormat="1" applyFont="1" applyBorder="1" applyAlignment="1"/>
    <xf numFmtId="164" fontId="40" fillId="0" borderId="22" xfId="23" applyNumberFormat="1" applyFont="1" applyFill="1" applyBorder="1" applyAlignment="1"/>
    <xf numFmtId="164" fontId="40" fillId="0" borderId="14" xfId="23" applyNumberFormat="1" applyFont="1" applyBorder="1" applyAlignment="1"/>
    <xf numFmtId="164" fontId="40" fillId="0" borderId="23" xfId="23" applyNumberFormat="1" applyFont="1" applyBorder="1" applyAlignment="1"/>
    <xf numFmtId="164" fontId="40" fillId="0" borderId="12" xfId="23" applyNumberFormat="1" applyFont="1" applyBorder="1" applyAlignment="1"/>
    <xf numFmtId="164" fontId="3" fillId="0" borderId="14" xfId="23" applyNumberFormat="1" applyFont="1" applyBorder="1" applyAlignment="1"/>
    <xf numFmtId="164" fontId="40" fillId="0" borderId="13" xfId="23" applyNumberFormat="1" applyFont="1" applyBorder="1" applyAlignment="1"/>
    <xf numFmtId="164" fontId="40" fillId="0" borderId="2" xfId="23" applyNumberFormat="1" applyFont="1" applyBorder="1" applyAlignment="1"/>
    <xf numFmtId="164" fontId="40" fillId="0" borderId="15" xfId="23" applyNumberFormat="1" applyFont="1" applyBorder="1" applyAlignment="1"/>
    <xf numFmtId="164" fontId="40" fillId="0" borderId="2" xfId="23" applyNumberFormat="1" applyFont="1" applyFill="1" applyBorder="1" applyAlignment="1"/>
    <xf numFmtId="164" fontId="40" fillId="0" borderId="13" xfId="23" applyNumberFormat="1" applyFont="1" applyFill="1" applyBorder="1" applyAlignment="1"/>
    <xf numFmtId="164" fontId="40" fillId="0" borderId="15" xfId="23" applyNumberFormat="1" applyFont="1" applyFill="1" applyBorder="1" applyAlignment="1"/>
    <xf numFmtId="164" fontId="3" fillId="0" borderId="0" xfId="23" applyNumberFormat="1" applyFont="1" applyFill="1" applyAlignment="1"/>
    <xf numFmtId="164" fontId="43" fillId="0" borderId="23" xfId="23" applyNumberFormat="1" applyFont="1" applyBorder="1" applyAlignment="1">
      <alignment horizontal="left"/>
    </xf>
    <xf numFmtId="164" fontId="43" fillId="0" borderId="12" xfId="23" applyNumberFormat="1" applyFont="1" applyBorder="1" applyAlignment="1"/>
    <xf numFmtId="164" fontId="47" fillId="5" borderId="0" xfId="23" applyNumberFormat="1" applyFont="1" applyFill="1" applyAlignment="1"/>
    <xf numFmtId="164" fontId="3" fillId="0" borderId="0" xfId="23" applyNumberFormat="1" applyFont="1" applyAlignment="1">
      <alignment horizontal="left"/>
    </xf>
    <xf numFmtId="164" fontId="3" fillId="0" borderId="0" xfId="23" applyNumberFormat="1" applyFont="1" applyFill="1" applyBorder="1" applyAlignment="1"/>
    <xf numFmtId="164" fontId="3" fillId="0" borderId="0" xfId="23" applyNumberFormat="1" applyFont="1" applyBorder="1" applyAlignment="1"/>
    <xf numFmtId="164" fontId="8" fillId="0" borderId="0" xfId="16" applyNumberFormat="1" applyFont="1"/>
    <xf numFmtId="164" fontId="8" fillId="0" borderId="0" xfId="21" applyNumberFormat="1" applyBorder="1"/>
    <xf numFmtId="164" fontId="8" fillId="0" borderId="0" xfId="16" applyNumberFormat="1" applyFont="1" applyBorder="1"/>
    <xf numFmtId="164" fontId="8" fillId="0" borderId="0" xfId="16" applyNumberFormat="1" applyFont="1" applyFill="1" applyBorder="1"/>
    <xf numFmtId="164" fontId="8" fillId="0" borderId="0" xfId="16" applyNumberFormat="1" applyFont="1" applyBorder="1" applyAlignment="1">
      <alignment wrapText="1"/>
    </xf>
    <xf numFmtId="164" fontId="8" fillId="0" borderId="0" xfId="16" applyNumberFormat="1" applyFont="1" applyFill="1" applyBorder="1" applyAlignment="1">
      <alignment wrapText="1"/>
    </xf>
    <xf numFmtId="0" fontId="45" fillId="0" borderId="0" xfId="19"/>
    <xf numFmtId="0" fontId="45" fillId="0" borderId="0" xfId="19" applyFill="1"/>
    <xf numFmtId="164" fontId="45" fillId="0" borderId="0" xfId="19" applyNumberFormat="1"/>
    <xf numFmtId="164" fontId="8" fillId="0" borderId="0" xfId="16" applyNumberFormat="1" applyFont="1" applyFill="1"/>
    <xf numFmtId="164" fontId="3" fillId="0" borderId="0" xfId="22" applyNumberFormat="1" applyFont="1" applyAlignment="1"/>
    <xf numFmtId="164" fontId="53" fillId="5" borderId="0" xfId="22" applyNumberFormat="1" applyFont="1" applyFill="1" applyBorder="1" applyAlignment="1"/>
    <xf numFmtId="164" fontId="35" fillId="5" borderId="0" xfId="22" applyNumberFormat="1" applyFont="1" applyFill="1" applyBorder="1" applyAlignment="1"/>
    <xf numFmtId="164" fontId="35" fillId="5" borderId="0" xfId="22" applyNumberFormat="1" applyFont="1" applyFill="1" applyBorder="1" applyAlignment="1">
      <alignment horizontal="centerContinuous"/>
    </xf>
    <xf numFmtId="164" fontId="55" fillId="5" borderId="0" xfId="22" applyNumberFormat="1" applyFont="1" applyFill="1" applyBorder="1" applyAlignment="1"/>
    <xf numFmtId="0" fontId="52" fillId="5" borderId="5" xfId="16" applyNumberFormat="1" applyFont="1" applyFill="1" applyBorder="1" applyAlignment="1">
      <alignment horizontal="right"/>
    </xf>
    <xf numFmtId="0" fontId="52" fillId="5" borderId="6" xfId="16" applyNumberFormat="1" applyFont="1" applyFill="1" applyBorder="1" applyAlignment="1">
      <alignment horizontal="right"/>
    </xf>
    <xf numFmtId="0" fontId="52" fillId="5" borderId="8" xfId="16" applyNumberFormat="1" applyFont="1" applyFill="1" applyBorder="1" applyAlignment="1">
      <alignment horizontal="right"/>
    </xf>
    <xf numFmtId="164" fontId="55" fillId="5" borderId="24" xfId="22" applyNumberFormat="1" applyFont="1" applyFill="1" applyBorder="1" applyAlignment="1">
      <alignment horizontal="left"/>
    </xf>
    <xf numFmtId="164" fontId="55" fillId="5" borderId="21" xfId="22" applyNumberFormat="1" applyFont="1" applyFill="1" applyBorder="1" applyAlignment="1"/>
    <xf numFmtId="164" fontId="55" fillId="5" borderId="22" xfId="22" applyNumberFormat="1" applyFont="1" applyFill="1" applyBorder="1" applyAlignment="1"/>
    <xf numFmtId="164" fontId="55" fillId="0" borderId="25" xfId="22" applyNumberFormat="1" applyFont="1" applyFill="1" applyBorder="1" applyAlignment="1">
      <alignment horizontal="left"/>
    </xf>
    <xf numFmtId="37" fontId="55" fillId="5" borderId="17" xfId="22" applyNumberFormat="1" applyFont="1" applyFill="1" applyBorder="1" applyAlignment="1"/>
    <xf numFmtId="37" fontId="55" fillId="5" borderId="26" xfId="22" applyNumberFormat="1" applyFont="1" applyFill="1" applyBorder="1" applyAlignment="1"/>
    <xf numFmtId="37" fontId="55" fillId="5" borderId="4" xfId="22" applyNumberFormat="1" applyFont="1" applyFill="1" applyBorder="1" applyAlignment="1"/>
    <xf numFmtId="0" fontId="55" fillId="0" borderId="17" xfId="16" applyNumberFormat="1" applyFont="1" applyFill="1" applyBorder="1" applyAlignment="1">
      <alignment horizontal="left"/>
    </xf>
    <xf numFmtId="0" fontId="55" fillId="5" borderId="17" xfId="16" applyNumberFormat="1" applyFont="1" applyFill="1" applyBorder="1" applyAlignment="1">
      <alignment horizontal="left"/>
    </xf>
    <xf numFmtId="164" fontId="55" fillId="5" borderId="27" xfId="22" applyNumberFormat="1" applyFont="1" applyFill="1" applyBorder="1" applyAlignment="1">
      <alignment horizontal="left"/>
    </xf>
    <xf numFmtId="37" fontId="55" fillId="5" borderId="14" xfId="22" applyNumberFormat="1" applyFont="1" applyFill="1" applyBorder="1" applyAlignment="1"/>
    <xf numFmtId="37" fontId="55" fillId="5" borderId="23" xfId="22" applyNumberFormat="1" applyFont="1" applyFill="1" applyBorder="1" applyAlignment="1"/>
    <xf numFmtId="37" fontId="55" fillId="5" borderId="12" xfId="22" applyNumberFormat="1" applyFont="1" applyFill="1" applyBorder="1" applyAlignment="1"/>
    <xf numFmtId="164" fontId="52" fillId="5" borderId="3" xfId="22" applyNumberFormat="1" applyFont="1" applyFill="1" applyBorder="1" applyAlignment="1">
      <alignment horizontal="left"/>
    </xf>
    <xf numFmtId="37" fontId="52" fillId="5" borderId="13" xfId="22" applyNumberFormat="1" applyFont="1" applyFill="1" applyBorder="1" applyAlignment="1"/>
    <xf numFmtId="37" fontId="55" fillId="5" borderId="2" xfId="22" applyNumberFormat="1" applyFont="1" applyFill="1" applyBorder="1" applyAlignment="1"/>
    <xf numFmtId="37" fontId="55" fillId="5" borderId="15" xfId="22" applyNumberFormat="1" applyFont="1" applyFill="1" applyBorder="1" applyAlignment="1"/>
    <xf numFmtId="164" fontId="52" fillId="5" borderId="25" xfId="22" applyNumberFormat="1" applyFont="1" applyFill="1" applyBorder="1" applyAlignment="1">
      <alignment horizontal="left"/>
    </xf>
    <xf numFmtId="164" fontId="52" fillId="5" borderId="28" xfId="22" applyNumberFormat="1" applyFont="1" applyFill="1" applyBorder="1" applyAlignment="1">
      <alignment horizontal="left"/>
    </xf>
    <xf numFmtId="164" fontId="3" fillId="0" borderId="0" xfId="22" applyNumberFormat="1" applyFont="1" applyBorder="1" applyAlignment="1"/>
    <xf numFmtId="164" fontId="3" fillId="5" borderId="0" xfId="0" applyNumberFormat="1" applyFont="1" applyFill="1"/>
    <xf numFmtId="164" fontId="3" fillId="5" borderId="0" xfId="0" applyNumberFormat="1" applyFont="1" applyFill="1" applyBorder="1"/>
    <xf numFmtId="164" fontId="39" fillId="5" borderId="0" xfId="0" applyNumberFormat="1" applyFont="1" applyFill="1" applyAlignment="1">
      <alignment horizontal="centerContinuous"/>
    </xf>
    <xf numFmtId="164" fontId="3" fillId="5" borderId="0" xfId="0" applyNumberFormat="1" applyFont="1" applyFill="1" applyBorder="1" applyAlignment="1">
      <alignment horizontal="centerContinuous"/>
    </xf>
    <xf numFmtId="164" fontId="3" fillId="5" borderId="0" xfId="0" applyNumberFormat="1" applyFont="1" applyFill="1" applyAlignment="1"/>
    <xf numFmtId="164" fontId="49" fillId="5" borderId="5" xfId="0" applyNumberFormat="1" applyFont="1" applyFill="1" applyBorder="1" applyAlignment="1">
      <alignment horizontal="right"/>
    </xf>
    <xf numFmtId="164" fontId="49" fillId="5" borderId="6" xfId="0" applyNumberFormat="1" applyFont="1" applyFill="1" applyBorder="1" applyAlignment="1">
      <alignment horizontal="right"/>
    </xf>
    <xf numFmtId="164" fontId="49" fillId="5" borderId="8" xfId="0" applyNumberFormat="1" applyFont="1" applyFill="1" applyBorder="1" applyAlignment="1">
      <alignment horizontal="right"/>
    </xf>
    <xf numFmtId="164" fontId="35" fillId="5" borderId="10" xfId="0" applyNumberFormat="1" applyFont="1" applyFill="1" applyBorder="1" applyAlignment="1">
      <alignment horizontal="left" indent="1"/>
    </xf>
    <xf numFmtId="0" fontId="0" fillId="5" borderId="29" xfId="0" applyFill="1" applyBorder="1" applyAlignment="1">
      <alignment horizontal="left" indent="1"/>
    </xf>
    <xf numFmtId="0" fontId="0" fillId="5" borderId="30" xfId="0" applyFill="1" applyBorder="1" applyAlignment="1">
      <alignment horizontal="left" indent="1"/>
    </xf>
    <xf numFmtId="164" fontId="35" fillId="5" borderId="0" xfId="0" applyNumberFormat="1" applyFont="1" applyFill="1" applyBorder="1" applyAlignment="1"/>
    <xf numFmtId="37" fontId="35" fillId="5" borderId="30" xfId="0" applyNumberFormat="1" applyFont="1" applyFill="1" applyBorder="1" applyAlignment="1"/>
    <xf numFmtId="37" fontId="35" fillId="5" borderId="26" xfId="0" applyNumberFormat="1" applyFont="1" applyFill="1" applyBorder="1" applyAlignment="1"/>
    <xf numFmtId="37" fontId="35" fillId="5" borderId="17" xfId="0" applyNumberFormat="1" applyFont="1" applyFill="1" applyBorder="1" applyAlignment="1"/>
    <xf numFmtId="37" fontId="35" fillId="5" borderId="4" xfId="0" applyNumberFormat="1" applyFont="1" applyFill="1" applyBorder="1" applyAlignment="1"/>
    <xf numFmtId="37" fontId="35" fillId="5" borderId="10" xfId="0" applyNumberFormat="1" applyFont="1" applyFill="1" applyBorder="1" applyAlignment="1"/>
    <xf numFmtId="164" fontId="35" fillId="5" borderId="10" xfId="20" applyNumberFormat="1" applyFont="1" applyFill="1" applyBorder="1" applyAlignment="1">
      <alignment horizontal="left" indent="2"/>
    </xf>
    <xf numFmtId="0" fontId="3" fillId="5" borderId="29" xfId="20" applyFont="1" applyFill="1" applyBorder="1" applyAlignment="1"/>
    <xf numFmtId="0" fontId="3" fillId="5" borderId="30" xfId="20" applyFont="1" applyFill="1" applyBorder="1" applyAlignment="1"/>
    <xf numFmtId="0" fontId="3" fillId="5" borderId="29" xfId="20" applyFont="1" applyFill="1" applyBorder="1" applyAlignment="1">
      <alignment horizontal="left" indent="2"/>
    </xf>
    <xf numFmtId="0" fontId="3" fillId="5" borderId="30" xfId="20" applyFont="1" applyFill="1" applyBorder="1" applyAlignment="1">
      <alignment horizontal="left" indent="2"/>
    </xf>
    <xf numFmtId="0" fontId="4" fillId="5" borderId="10" xfId="20" applyFont="1" applyFill="1" applyBorder="1" applyAlignment="1">
      <alignment horizontal="left" indent="2"/>
    </xf>
    <xf numFmtId="37" fontId="35" fillId="5" borderId="9" xfId="0" applyNumberFormat="1" applyFont="1" applyFill="1" applyBorder="1" applyAlignment="1"/>
    <xf numFmtId="37" fontId="35" fillId="5" borderId="21" xfId="0" applyNumberFormat="1" applyFont="1" applyFill="1" applyBorder="1" applyAlignment="1"/>
    <xf numFmtId="37" fontId="49" fillId="5" borderId="31" xfId="0" applyNumberFormat="1" applyFont="1" applyFill="1" applyBorder="1" applyAlignment="1"/>
    <xf numFmtId="37" fontId="49" fillId="5" borderId="32" xfId="0" applyNumberFormat="1" applyFont="1" applyFill="1" applyBorder="1" applyAlignment="1"/>
    <xf numFmtId="37" fontId="49" fillId="5" borderId="33" xfId="0" applyNumberFormat="1" applyFont="1" applyFill="1" applyBorder="1" applyAlignment="1"/>
    <xf numFmtId="37" fontId="35" fillId="5" borderId="17" xfId="0" applyNumberFormat="1" applyFont="1" applyFill="1" applyBorder="1" applyAlignment="1">
      <alignment horizontal="right"/>
    </xf>
    <xf numFmtId="37" fontId="35" fillId="5" borderId="11" xfId="0" applyNumberFormat="1" applyFont="1" applyFill="1" applyBorder="1" applyAlignment="1"/>
    <xf numFmtId="37" fontId="35" fillId="5" borderId="34" xfId="0" applyNumberFormat="1" applyFont="1" applyFill="1" applyBorder="1" applyAlignment="1"/>
    <xf numFmtId="37" fontId="35" fillId="5" borderId="35" xfId="0" applyNumberFormat="1" applyFont="1" applyFill="1" applyBorder="1" applyAlignment="1"/>
    <xf numFmtId="164" fontId="35" fillId="5" borderId="0" xfId="0" applyNumberFormat="1" applyFont="1" applyFill="1" applyBorder="1" applyAlignment="1">
      <alignment horizontal="left"/>
    </xf>
    <xf numFmtId="0" fontId="0" fillId="5" borderId="0" xfId="0" applyFill="1" applyBorder="1"/>
    <xf numFmtId="164" fontId="12" fillId="5" borderId="0" xfId="0" applyNumberFormat="1" applyFont="1" applyFill="1" applyBorder="1" applyAlignment="1">
      <alignment horizontal="center"/>
    </xf>
    <xf numFmtId="0" fontId="22" fillId="5" borderId="0" xfId="0" applyFont="1" applyFill="1" applyBorder="1" applyAlignment="1">
      <alignment horizontal="center"/>
    </xf>
    <xf numFmtId="164" fontId="59" fillId="5" borderId="0" xfId="0" applyNumberFormat="1" applyFont="1" applyFill="1" applyBorder="1" applyAlignment="1"/>
    <xf numFmtId="164" fontId="60" fillId="5" borderId="0" xfId="0" applyNumberFormat="1" applyFont="1" applyFill="1" applyBorder="1" applyAlignment="1">
      <alignment horizontal="center"/>
    </xf>
    <xf numFmtId="164" fontId="8" fillId="5" borderId="0" xfId="0" applyNumberFormat="1" applyFont="1" applyFill="1"/>
    <xf numFmtId="164" fontId="60" fillId="5" borderId="0" xfId="0" applyNumberFormat="1" applyFont="1" applyFill="1" applyAlignment="1">
      <alignment horizontal="centerContinuous"/>
    </xf>
    <xf numFmtId="164" fontId="8" fillId="5" borderId="0" xfId="0" applyNumberFormat="1" applyFont="1" applyFill="1" applyAlignment="1">
      <alignment horizontal="centerContinuous"/>
    </xf>
    <xf numFmtId="0" fontId="15" fillId="5" borderId="0" xfId="0" applyFont="1" applyFill="1" applyBorder="1" applyAlignment="1">
      <alignment vertical="top" wrapText="1"/>
    </xf>
    <xf numFmtId="0" fontId="8" fillId="5" borderId="0" xfId="0" applyFont="1" applyFill="1" applyBorder="1" applyAlignment="1">
      <alignment vertical="top" wrapText="1"/>
    </xf>
    <xf numFmtId="0" fontId="0" fillId="5" borderId="0" xfId="0" applyFill="1" applyBorder="1" applyAlignment="1">
      <alignment vertical="top" wrapText="1"/>
    </xf>
    <xf numFmtId="0" fontId="61" fillId="5" borderId="0" xfId="0" applyFont="1" applyFill="1" applyBorder="1" applyAlignment="1">
      <alignment vertical="top" wrapText="1"/>
    </xf>
    <xf numFmtId="164" fontId="15" fillId="5" borderId="0" xfId="0" applyNumberFormat="1" applyFont="1" applyFill="1" applyBorder="1" applyAlignment="1">
      <alignment vertical="top" wrapText="1"/>
    </xf>
    <xf numFmtId="0" fontId="15" fillId="5" borderId="0" xfId="0" applyNumberFormat="1" applyFont="1" applyFill="1" applyBorder="1" applyAlignment="1">
      <alignment vertical="top" wrapText="1"/>
    </xf>
    <xf numFmtId="0" fontId="62" fillId="5" borderId="0" xfId="0" applyFont="1" applyFill="1" applyBorder="1" applyAlignment="1">
      <alignment vertical="top" wrapText="1"/>
    </xf>
    <xf numFmtId="164" fontId="35" fillId="5" borderId="0" xfId="0" applyNumberFormat="1" applyFont="1" applyFill="1" applyAlignment="1">
      <alignment horizontal="right"/>
    </xf>
    <xf numFmtId="164" fontId="35" fillId="5" borderId="0" xfId="0" applyNumberFormat="1" applyFont="1" applyFill="1" applyAlignment="1"/>
    <xf numFmtId="0" fontId="62" fillId="5" borderId="0" xfId="0" applyFont="1" applyFill="1"/>
    <xf numFmtId="0" fontId="63" fillId="5" borderId="0" xfId="0" applyFont="1" applyFill="1"/>
    <xf numFmtId="164" fontId="18" fillId="5" borderId="0" xfId="0" applyNumberFormat="1" applyFont="1" applyFill="1" applyAlignment="1"/>
    <xf numFmtId="164" fontId="64" fillId="5" borderId="0" xfId="0" applyNumberFormat="1" applyFont="1" applyFill="1" applyAlignment="1"/>
    <xf numFmtId="164" fontId="4" fillId="5" borderId="0" xfId="0" applyNumberFormat="1" applyFont="1" applyFill="1" applyAlignment="1"/>
    <xf numFmtId="0" fontId="16" fillId="5" borderId="0" xfId="24" applyFont="1" applyFill="1"/>
    <xf numFmtId="0" fontId="0" fillId="5" borderId="0" xfId="0" applyFill="1"/>
    <xf numFmtId="0" fontId="13" fillId="5" borderId="0" xfId="24" applyFont="1" applyFill="1" applyAlignment="1">
      <alignment horizontal="left"/>
    </xf>
    <xf numFmtId="0" fontId="45" fillId="5" borderId="0" xfId="24" applyFont="1" applyFill="1" applyAlignment="1">
      <alignment horizontal="centerContinuous"/>
    </xf>
    <xf numFmtId="0" fontId="45" fillId="5" borderId="0" xfId="24" applyFont="1" applyFill="1"/>
    <xf numFmtId="0" fontId="7" fillId="5" borderId="23" xfId="24" applyFont="1" applyFill="1" applyBorder="1" applyAlignment="1">
      <alignment horizontal="center"/>
    </xf>
    <xf numFmtId="0" fontId="7" fillId="5" borderId="12" xfId="24" applyFont="1" applyFill="1" applyBorder="1" applyAlignment="1">
      <alignment horizontal="center"/>
    </xf>
    <xf numFmtId="0" fontId="3" fillId="5" borderId="36" xfId="24" applyFont="1" applyFill="1" applyBorder="1"/>
    <xf numFmtId="0" fontId="3" fillId="5" borderId="37" xfId="24" applyFont="1" applyFill="1" applyBorder="1"/>
    <xf numFmtId="0" fontId="4" fillId="5" borderId="0" xfId="24" applyFont="1" applyFill="1"/>
    <xf numFmtId="0" fontId="3" fillId="5" borderId="38" xfId="24" applyFont="1" applyFill="1" applyBorder="1"/>
    <xf numFmtId="0" fontId="3" fillId="5" borderId="25" xfId="24" applyFont="1" applyFill="1" applyBorder="1"/>
    <xf numFmtId="0" fontId="3" fillId="5" borderId="39" xfId="24" applyFont="1" applyFill="1" applyBorder="1"/>
    <xf numFmtId="0" fontId="3" fillId="5" borderId="40" xfId="24" applyFont="1" applyFill="1" applyBorder="1"/>
    <xf numFmtId="0" fontId="7" fillId="5" borderId="41" xfId="24" applyFont="1" applyFill="1" applyBorder="1" applyAlignment="1">
      <alignment horizontal="left"/>
    </xf>
    <xf numFmtId="0" fontId="7" fillId="5" borderId="3" xfId="24" applyFont="1" applyFill="1" applyBorder="1" applyAlignment="1">
      <alignment horizontal="center"/>
    </xf>
    <xf numFmtId="0" fontId="3" fillId="5" borderId="42" xfId="0" applyFont="1" applyFill="1" applyBorder="1"/>
    <xf numFmtId="0" fontId="7" fillId="5" borderId="43" xfId="24" applyFont="1" applyFill="1" applyBorder="1"/>
    <xf numFmtId="0" fontId="3" fillId="5" borderId="44" xfId="24" applyFont="1" applyFill="1" applyBorder="1"/>
    <xf numFmtId="0" fontId="37" fillId="5" borderId="0" xfId="24" applyFont="1" applyFill="1"/>
    <xf numFmtId="164" fontId="45" fillId="5" borderId="0" xfId="24" applyNumberFormat="1" applyFont="1" applyFill="1"/>
    <xf numFmtId="0" fontId="20" fillId="5" borderId="0" xfId="25" applyFont="1" applyFill="1"/>
    <xf numFmtId="0" fontId="13" fillId="5" borderId="0" xfId="25" applyFill="1"/>
    <xf numFmtId="0" fontId="15" fillId="5" borderId="0" xfId="25" applyFont="1" applyFill="1"/>
    <xf numFmtId="0" fontId="8" fillId="5" borderId="0" xfId="25" applyFont="1" applyFill="1"/>
    <xf numFmtId="166" fontId="4" fillId="5" borderId="0" xfId="3" applyNumberFormat="1" applyFont="1" applyFill="1" applyBorder="1"/>
    <xf numFmtId="0" fontId="26" fillId="5" borderId="0" xfId="25" applyFont="1" applyFill="1"/>
    <xf numFmtId="0" fontId="26" fillId="5" borderId="0" xfId="25" applyFont="1" applyFill="1" applyAlignment="1">
      <alignment horizontal="left"/>
    </xf>
    <xf numFmtId="3" fontId="4" fillId="5" borderId="0" xfId="17" applyNumberFormat="1" applyFont="1" applyFill="1" applyBorder="1" applyAlignment="1"/>
    <xf numFmtId="165" fontId="4" fillId="5" borderId="0" xfId="6" applyNumberFormat="1" applyFont="1" applyFill="1" applyBorder="1" applyAlignment="1">
      <alignment horizontal="center" wrapText="1"/>
    </xf>
    <xf numFmtId="165" fontId="4" fillId="5" borderId="0" xfId="6" applyNumberFormat="1" applyFont="1" applyFill="1" applyAlignment="1">
      <alignment horizontal="center"/>
    </xf>
    <xf numFmtId="166" fontId="4" fillId="5" borderId="0" xfId="3" applyNumberFormat="1" applyFont="1" applyFill="1"/>
    <xf numFmtId="166" fontId="4" fillId="5" borderId="23" xfId="3" applyNumberFormat="1" applyFont="1" applyFill="1" applyBorder="1"/>
    <xf numFmtId="170" fontId="4" fillId="5" borderId="0" xfId="6" applyNumberFormat="1" applyFont="1" applyFill="1" applyAlignment="1">
      <alignment horizontal="center"/>
    </xf>
    <xf numFmtId="3" fontId="1" fillId="5" borderId="0" xfId="16" applyNumberFormat="1" applyFont="1" applyFill="1" applyAlignment="1"/>
    <xf numFmtId="164" fontId="8" fillId="5" borderId="0" xfId="16" applyNumberFormat="1" applyFont="1" applyFill="1"/>
    <xf numFmtId="164" fontId="7" fillId="5" borderId="0" xfId="16" applyNumberFormat="1" applyFont="1" applyFill="1" applyAlignment="1">
      <alignment horizontal="centerContinuous"/>
    </xf>
    <xf numFmtId="164" fontId="3" fillId="5" borderId="0" xfId="16" applyNumberFormat="1" applyFont="1" applyFill="1" applyAlignment="1">
      <alignment horizontal="centerContinuous"/>
    </xf>
    <xf numFmtId="164" fontId="8" fillId="5" borderId="0" xfId="16" applyNumberFormat="1" applyFont="1" applyFill="1" applyAlignment="1">
      <alignment horizontal="centerContinuous"/>
    </xf>
    <xf numFmtId="164" fontId="48" fillId="5" borderId="0" xfId="16" applyNumberFormat="1" applyFont="1" applyFill="1" applyAlignment="1"/>
    <xf numFmtId="164" fontId="49" fillId="5" borderId="45" xfId="16" applyNumberFormat="1" applyFont="1" applyFill="1" applyBorder="1" applyAlignment="1"/>
    <xf numFmtId="164" fontId="49" fillId="5" borderId="46" xfId="16" applyNumberFormat="1" applyFont="1" applyFill="1" applyBorder="1" applyAlignment="1"/>
    <xf numFmtId="1" fontId="49" fillId="5" borderId="47" xfId="16" applyNumberFormat="1" applyFont="1" applyFill="1" applyBorder="1" applyAlignment="1">
      <alignment horizontal="centerContinuous" vertical="center" wrapText="1"/>
    </xf>
    <xf numFmtId="164" fontId="49" fillId="5" borderId="48" xfId="16" applyNumberFormat="1" applyFont="1" applyFill="1" applyBorder="1" applyAlignment="1">
      <alignment horizontal="centerContinuous" vertical="center"/>
    </xf>
    <xf numFmtId="164" fontId="8" fillId="5" borderId="49" xfId="16" applyNumberFormat="1" applyFont="1" applyFill="1" applyBorder="1" applyAlignment="1">
      <alignment vertical="center"/>
    </xf>
    <xf numFmtId="164" fontId="49" fillId="5" borderId="21" xfId="16" applyNumberFormat="1" applyFont="1" applyFill="1" applyBorder="1" applyAlignment="1"/>
    <xf numFmtId="164" fontId="49" fillId="5" borderId="0" xfId="16" applyNumberFormat="1" applyFont="1" applyFill="1" applyAlignment="1"/>
    <xf numFmtId="164" fontId="49" fillId="5" borderId="50" xfId="16" applyNumberFormat="1" applyFont="1" applyFill="1" applyBorder="1" applyAlignment="1">
      <alignment horizontal="center"/>
    </xf>
    <xf numFmtId="164" fontId="49" fillId="5" borderId="51" xfId="16" applyNumberFormat="1" applyFont="1" applyFill="1" applyBorder="1" applyAlignment="1">
      <alignment horizontal="center"/>
    </xf>
    <xf numFmtId="164" fontId="49" fillId="5" borderId="0" xfId="16" applyNumberFormat="1" applyFont="1" applyFill="1" applyBorder="1" applyAlignment="1">
      <alignment horizontal="center"/>
    </xf>
    <xf numFmtId="164" fontId="49" fillId="5" borderId="22" xfId="16" applyNumberFormat="1" applyFont="1" applyFill="1" applyBorder="1" applyAlignment="1">
      <alignment horizontal="center"/>
    </xf>
    <xf numFmtId="164" fontId="49" fillId="5" borderId="52" xfId="16" applyNumberFormat="1" applyFont="1" applyFill="1" applyBorder="1" applyAlignment="1">
      <alignment horizontal="center"/>
    </xf>
    <xf numFmtId="164" fontId="49" fillId="5" borderId="53" xfId="16" applyNumberFormat="1" applyFont="1" applyFill="1" applyBorder="1" applyAlignment="1">
      <alignment horizontal="center"/>
    </xf>
    <xf numFmtId="164" fontId="49" fillId="5" borderId="24" xfId="16" applyNumberFormat="1" applyFont="1" applyFill="1" applyBorder="1" applyAlignment="1">
      <alignment horizontal="center"/>
    </xf>
    <xf numFmtId="164" fontId="49" fillId="5" borderId="21" xfId="16" applyNumberFormat="1" applyFont="1" applyFill="1" applyBorder="1" applyAlignment="1">
      <alignment horizontal="center"/>
    </xf>
    <xf numFmtId="164" fontId="49" fillId="5" borderId="54" xfId="16" applyNumberFormat="1" applyFont="1" applyFill="1" applyBorder="1" applyAlignment="1">
      <alignment horizontal="center"/>
    </xf>
    <xf numFmtId="164" fontId="49" fillId="5" borderId="55" xfId="16" applyNumberFormat="1" applyFont="1" applyFill="1" applyBorder="1" applyAlignment="1">
      <alignment horizontal="center"/>
    </xf>
    <xf numFmtId="164" fontId="49" fillId="5" borderId="23" xfId="16" applyNumberFormat="1" applyFont="1" applyFill="1" applyBorder="1" applyAlignment="1">
      <alignment horizontal="center"/>
    </xf>
    <xf numFmtId="164" fontId="23" fillId="5" borderId="0" xfId="16" applyNumberFormat="1" applyFont="1" applyFill="1" applyAlignment="1">
      <alignment horizontal="center"/>
    </xf>
    <xf numFmtId="164" fontId="49" fillId="5" borderId="27" xfId="16" applyNumberFormat="1" applyFont="1" applyFill="1" applyBorder="1" applyAlignment="1">
      <alignment horizontal="center"/>
    </xf>
    <xf numFmtId="164" fontId="35" fillId="5" borderId="13" xfId="19" applyNumberFormat="1" applyFont="1" applyFill="1" applyBorder="1" applyAlignment="1">
      <alignment horizontal="left"/>
    </xf>
    <xf numFmtId="164" fontId="35" fillId="5" borderId="15" xfId="19" applyNumberFormat="1" applyFont="1" applyFill="1" applyBorder="1" applyAlignment="1">
      <alignment horizontal="left"/>
    </xf>
    <xf numFmtId="164" fontId="35" fillId="5" borderId="13" xfId="19" applyNumberFormat="1" applyFont="1" applyFill="1" applyBorder="1" applyAlignment="1"/>
    <xf numFmtId="164" fontId="35" fillId="5" borderId="15" xfId="19" applyNumberFormat="1" applyFont="1" applyFill="1" applyBorder="1" applyAlignment="1"/>
    <xf numFmtId="164" fontId="35" fillId="5" borderId="3" xfId="19" applyNumberFormat="1" applyFont="1" applyFill="1" applyBorder="1" applyAlignment="1">
      <alignment horizontal="left"/>
    </xf>
    <xf numFmtId="164" fontId="35" fillId="5" borderId="3" xfId="19" applyNumberFormat="1" applyFont="1" applyFill="1" applyBorder="1" applyAlignment="1"/>
    <xf numFmtId="164" fontId="4" fillId="5" borderId="13" xfId="19" applyNumberFormat="1" applyFont="1" applyFill="1" applyBorder="1" applyAlignment="1"/>
    <xf numFmtId="164" fontId="4" fillId="5" borderId="15" xfId="19" applyNumberFormat="1" applyFont="1" applyFill="1" applyBorder="1" applyAlignment="1"/>
    <xf numFmtId="164" fontId="4" fillId="5" borderId="13" xfId="19" applyNumberFormat="1" applyFont="1" applyFill="1" applyBorder="1" applyAlignment="1">
      <alignment horizontal="left"/>
    </xf>
    <xf numFmtId="164" fontId="4" fillId="5" borderId="15" xfId="19" applyNumberFormat="1" applyFont="1" applyFill="1" applyBorder="1" applyAlignment="1">
      <alignment horizontal="left"/>
    </xf>
    <xf numFmtId="164" fontId="35" fillId="5" borderId="18" xfId="19" applyNumberFormat="1" applyFont="1" applyFill="1" applyBorder="1" applyAlignment="1">
      <alignment horizontal="left"/>
    </xf>
    <xf numFmtId="164" fontId="35" fillId="5" borderId="20" xfId="19" applyNumberFormat="1" applyFont="1" applyFill="1" applyBorder="1" applyAlignment="1">
      <alignment horizontal="left"/>
    </xf>
    <xf numFmtId="164" fontId="50" fillId="5" borderId="13" xfId="16" applyNumberFormat="1" applyFont="1" applyFill="1" applyBorder="1" applyAlignment="1">
      <alignment horizontal="center"/>
    </xf>
    <xf numFmtId="164" fontId="50" fillId="5" borderId="15" xfId="16" applyNumberFormat="1" applyFont="1" applyFill="1" applyBorder="1" applyAlignment="1"/>
    <xf numFmtId="164" fontId="35" fillId="5" borderId="18" xfId="16" applyNumberFormat="1" applyFont="1" applyFill="1" applyBorder="1" applyAlignment="1">
      <alignment horizontal="left"/>
    </xf>
    <xf numFmtId="164" fontId="3" fillId="5" borderId="20" xfId="16" applyNumberFormat="1" applyFont="1" applyFill="1" applyBorder="1"/>
    <xf numFmtId="164" fontId="35" fillId="5" borderId="13" xfId="16" applyNumberFormat="1" applyFont="1" applyFill="1" applyBorder="1" applyAlignment="1">
      <alignment horizontal="left"/>
    </xf>
    <xf numFmtId="164" fontId="3" fillId="5" borderId="15" xfId="16" applyNumberFormat="1" applyFont="1" applyFill="1" applyBorder="1"/>
    <xf numFmtId="164" fontId="35" fillId="5" borderId="14" xfId="16" applyNumberFormat="1" applyFont="1" applyFill="1" applyBorder="1" applyAlignment="1">
      <alignment horizontal="left"/>
    </xf>
    <xf numFmtId="164" fontId="3" fillId="5" borderId="12" xfId="16" applyNumberFormat="1" applyFont="1" applyFill="1" applyBorder="1"/>
    <xf numFmtId="164" fontId="51" fillId="5" borderId="15" xfId="16" applyNumberFormat="1" applyFont="1" applyFill="1" applyBorder="1"/>
    <xf numFmtId="0" fontId="1" fillId="5" borderId="0" xfId="0" applyNumberFormat="1" applyFont="1" applyFill="1" applyAlignment="1"/>
    <xf numFmtId="3" fontId="35" fillId="5" borderId="0" xfId="0" applyNumberFormat="1" applyFont="1" applyFill="1" applyAlignment="1"/>
    <xf numFmtId="3" fontId="35" fillId="5" borderId="0" xfId="0" applyNumberFormat="1" applyFont="1" applyFill="1" applyAlignment="1">
      <alignment horizontal="center"/>
    </xf>
    <xf numFmtId="3" fontId="35" fillId="5" borderId="0" xfId="0" applyNumberFormat="1" applyFont="1" applyFill="1" applyBorder="1" applyAlignment="1">
      <alignment horizontal="center"/>
    </xf>
    <xf numFmtId="0" fontId="52" fillId="5" borderId="56" xfId="0" applyNumberFormat="1" applyFont="1" applyFill="1" applyBorder="1" applyAlignment="1">
      <alignment horizontal="right"/>
    </xf>
    <xf numFmtId="0" fontId="52" fillId="5" borderId="57" xfId="0" applyNumberFormat="1" applyFont="1" applyFill="1" applyBorder="1" applyAlignment="1">
      <alignment horizontal="center"/>
    </xf>
    <xf numFmtId="0" fontId="52" fillId="5" borderId="58" xfId="0" applyNumberFormat="1" applyFont="1" applyFill="1" applyBorder="1" applyAlignment="1">
      <alignment horizontal="right"/>
    </xf>
    <xf numFmtId="0" fontId="52" fillId="5" borderId="59" xfId="0" applyNumberFormat="1" applyFont="1" applyFill="1" applyBorder="1" applyAlignment="1">
      <alignment horizontal="center"/>
    </xf>
    <xf numFmtId="0" fontId="54" fillId="5" borderId="60" xfId="0" applyNumberFormat="1" applyFont="1" applyFill="1" applyBorder="1" applyAlignment="1">
      <alignment horizontal="left"/>
    </xf>
    <xf numFmtId="0" fontId="54" fillId="5" borderId="61" xfId="0" applyNumberFormat="1" applyFont="1" applyFill="1" applyBorder="1" applyAlignment="1">
      <alignment horizontal="left"/>
    </xf>
    <xf numFmtId="0" fontId="54" fillId="5" borderId="21" xfId="0" applyNumberFormat="1" applyFont="1" applyFill="1" applyBorder="1" applyAlignment="1">
      <alignment horizontal="left"/>
    </xf>
    <xf numFmtId="0" fontId="54" fillId="5" borderId="62" xfId="0" applyNumberFormat="1" applyFont="1" applyFill="1" applyBorder="1" applyAlignment="1">
      <alignment horizontal="left"/>
    </xf>
    <xf numFmtId="0" fontId="54" fillId="5" borderId="18" xfId="0" applyNumberFormat="1" applyFont="1" applyFill="1" applyBorder="1" applyAlignment="1">
      <alignment horizontal="left"/>
    </xf>
    <xf numFmtId="0" fontId="19" fillId="5" borderId="21" xfId="0" applyNumberFormat="1" applyFont="1" applyFill="1" applyBorder="1"/>
    <xf numFmtId="0" fontId="54" fillId="5" borderId="63" xfId="0" applyNumberFormat="1" applyFont="1" applyFill="1" applyBorder="1" applyAlignment="1">
      <alignment horizontal="left"/>
    </xf>
    <xf numFmtId="0" fontId="56" fillId="5" borderId="14" xfId="0" applyNumberFormat="1" applyFont="1" applyFill="1" applyBorder="1" applyAlignment="1">
      <alignment horizontal="left"/>
    </xf>
    <xf numFmtId="3" fontId="48" fillId="5" borderId="0" xfId="0" applyNumberFormat="1" applyFont="1" applyFill="1" applyBorder="1" applyAlignment="1"/>
    <xf numFmtId="3" fontId="48" fillId="5" borderId="0" xfId="0" applyNumberFormat="1" applyFont="1" applyFill="1" applyBorder="1" applyAlignment="1">
      <alignment horizontal="center"/>
    </xf>
    <xf numFmtId="0" fontId="0" fillId="5" borderId="0" xfId="0" applyFill="1" applyAlignment="1">
      <alignment horizontal="center"/>
    </xf>
    <xf numFmtId="3" fontId="2" fillId="0" borderId="0" xfId="14" applyNumberFormat="1" applyFont="1" applyAlignment="1"/>
    <xf numFmtId="3" fontId="3" fillId="0" borderId="0" xfId="14" applyNumberFormat="1" applyFont="1" applyAlignment="1"/>
    <xf numFmtId="37" fontId="7" fillId="0" borderId="65" xfId="14" applyNumberFormat="1" applyFont="1" applyBorder="1" applyAlignment="1">
      <alignment horizontal="right"/>
    </xf>
    <xf numFmtId="37" fontId="7" fillId="0" borderId="66" xfId="14" applyNumberFormat="1" applyFont="1" applyBorder="1" applyAlignment="1"/>
    <xf numFmtId="37" fontId="3" fillId="0" borderId="4" xfId="14" applyNumberFormat="1" applyFont="1" applyFill="1" applyBorder="1" applyAlignment="1"/>
    <xf numFmtId="37" fontId="3" fillId="0" borderId="25" xfId="14" applyNumberFormat="1" applyFont="1" applyBorder="1" applyAlignment="1">
      <alignment horizontal="right"/>
    </xf>
    <xf numFmtId="37" fontId="3" fillId="0" borderId="4" xfId="14" applyNumberFormat="1" applyFont="1" applyBorder="1" applyAlignment="1">
      <alignment horizontal="right"/>
    </xf>
    <xf numFmtId="37" fontId="7" fillId="0" borderId="64" xfId="14" applyNumberFormat="1" applyFont="1" applyBorder="1" applyAlignment="1">
      <alignment horizontal="right"/>
    </xf>
    <xf numFmtId="37" fontId="7" fillId="0" borderId="64" xfId="14" applyNumberFormat="1" applyFont="1" applyBorder="1" applyAlignment="1"/>
    <xf numFmtId="0" fontId="7" fillId="0" borderId="14" xfId="14" applyNumberFormat="1" applyFont="1" applyBorder="1" applyAlignment="1"/>
    <xf numFmtId="0" fontId="7" fillId="0" borderId="23" xfId="14" applyNumberFormat="1" applyFont="1" applyBorder="1" applyAlignment="1"/>
    <xf numFmtId="0" fontId="7" fillId="0" borderId="12" xfId="14" applyNumberFormat="1" applyFont="1" applyBorder="1" applyAlignment="1"/>
    <xf numFmtId="37" fontId="7" fillId="0" borderId="27" xfId="14" applyNumberFormat="1" applyFont="1" applyBorder="1" applyAlignment="1">
      <alignment horizontal="right"/>
    </xf>
    <xf numFmtId="37" fontId="7" fillId="0" borderId="12" xfId="14" applyNumberFormat="1" applyFont="1" applyBorder="1" applyAlignment="1"/>
    <xf numFmtId="0" fontId="7" fillId="0" borderId="21" xfId="14" applyNumberFormat="1" applyFont="1" applyBorder="1" applyAlignment="1"/>
    <xf numFmtId="0" fontId="7" fillId="0" borderId="0" xfId="14" applyNumberFormat="1" applyFont="1" applyBorder="1" applyAlignment="1"/>
    <xf numFmtId="0" fontId="7" fillId="0" borderId="2" xfId="14" applyNumberFormat="1" applyFont="1" applyBorder="1" applyAlignment="1"/>
    <xf numFmtId="0" fontId="7" fillId="0" borderId="15" xfId="14" applyNumberFormat="1" applyFont="1" applyBorder="1" applyAlignment="1"/>
    <xf numFmtId="37" fontId="7" fillId="0" borderId="3" xfId="14" applyNumberFormat="1" applyFont="1" applyBorder="1" applyAlignment="1">
      <alignment horizontal="right"/>
    </xf>
    <xf numFmtId="37" fontId="7" fillId="0" borderId="15" xfId="14" applyNumberFormat="1" applyFont="1" applyBorder="1" applyAlignment="1"/>
    <xf numFmtId="0" fontId="3" fillId="5" borderId="26" xfId="14" applyNumberFormat="1" applyFont="1" applyFill="1" applyBorder="1" applyAlignment="1"/>
    <xf numFmtId="37" fontId="3" fillId="5" borderId="25" xfId="14" applyNumberFormat="1" applyFont="1" applyFill="1" applyBorder="1" applyAlignment="1"/>
    <xf numFmtId="37" fontId="3" fillId="5" borderId="4" xfId="14" applyNumberFormat="1" applyFont="1" applyFill="1" applyBorder="1" applyAlignment="1"/>
    <xf numFmtId="0" fontId="3" fillId="5" borderId="10" xfId="14" applyNumberFormat="1" applyFont="1" applyFill="1" applyBorder="1" applyAlignment="1">
      <alignment horizontal="left" indent="4"/>
    </xf>
    <xf numFmtId="0" fontId="3" fillId="5" borderId="29" xfId="14" applyNumberFormat="1" applyFont="1" applyFill="1" applyBorder="1" applyAlignment="1">
      <alignment horizontal="left" indent="4"/>
    </xf>
    <xf numFmtId="0" fontId="3" fillId="5" borderId="30" xfId="14" applyNumberFormat="1" applyFont="1" applyFill="1" applyBorder="1" applyAlignment="1">
      <alignment horizontal="left" indent="4"/>
    </xf>
    <xf numFmtId="0" fontId="3" fillId="5" borderId="17" xfId="14" applyNumberFormat="1" applyFont="1" applyFill="1" applyBorder="1" applyAlignment="1">
      <alignment horizontal="left" indent="4"/>
    </xf>
    <xf numFmtId="0" fontId="3" fillId="5" borderId="26" xfId="14" applyNumberFormat="1" applyFont="1" applyFill="1" applyBorder="1" applyAlignment="1">
      <alignment horizontal="left" indent="4"/>
    </xf>
    <xf numFmtId="0" fontId="3" fillId="5" borderId="4" xfId="14" applyNumberFormat="1" applyFont="1" applyFill="1" applyBorder="1" applyAlignment="1">
      <alignment horizontal="left" indent="4"/>
    </xf>
    <xf numFmtId="0" fontId="3" fillId="5" borderId="17" xfId="14" applyNumberFormat="1" applyFont="1" applyFill="1" applyBorder="1" applyAlignment="1"/>
    <xf numFmtId="37" fontId="3" fillId="5" borderId="24" xfId="14" applyNumberFormat="1" applyFont="1" applyFill="1" applyBorder="1" applyAlignment="1"/>
    <xf numFmtId="37" fontId="7" fillId="5" borderId="64" xfId="14" applyNumberFormat="1" applyFont="1" applyFill="1" applyBorder="1" applyAlignment="1">
      <alignment horizontal="right"/>
    </xf>
    <xf numFmtId="3" fontId="3" fillId="0" borderId="19" xfId="14" applyNumberFormat="1" applyFont="1" applyBorder="1" applyAlignment="1"/>
    <xf numFmtId="3" fontId="3" fillId="0" borderId="0" xfId="14" applyNumberFormat="1" applyFont="1" applyBorder="1" applyAlignment="1"/>
    <xf numFmtId="3" fontId="3" fillId="0" borderId="23" xfId="14" applyNumberFormat="1" applyFont="1" applyBorder="1" applyAlignment="1"/>
    <xf numFmtId="37" fontId="3" fillId="5" borderId="40" xfId="14" applyNumberFormat="1" applyFont="1" applyFill="1" applyBorder="1" applyAlignment="1"/>
    <xf numFmtId="37" fontId="3" fillId="5" borderId="64" xfId="14" applyNumberFormat="1" applyFont="1" applyFill="1" applyBorder="1" applyAlignment="1"/>
    <xf numFmtId="37" fontId="7" fillId="5" borderId="27" xfId="14" applyNumberFormat="1" applyFont="1" applyFill="1" applyBorder="1" applyAlignment="1"/>
    <xf numFmtId="0" fontId="3" fillId="5" borderId="13" xfId="14" applyNumberFormat="1" applyFont="1" applyFill="1" applyBorder="1" applyAlignment="1"/>
    <xf numFmtId="37" fontId="3" fillId="5" borderId="27" xfId="14" applyNumberFormat="1" applyFont="1" applyFill="1" applyBorder="1" applyAlignment="1"/>
    <xf numFmtId="3" fontId="3" fillId="5" borderId="0" xfId="14" applyNumberFormat="1" applyFont="1" applyFill="1" applyAlignment="1"/>
    <xf numFmtId="164" fontId="3" fillId="5" borderId="0" xfId="14" applyNumberFormat="1" applyFont="1" applyFill="1" applyAlignment="1"/>
    <xf numFmtId="3" fontId="7" fillId="5" borderId="0" xfId="14" applyNumberFormat="1" applyFont="1" applyFill="1" applyAlignment="1">
      <alignment horizontal="centerContinuous"/>
    </xf>
    <xf numFmtId="164" fontId="7" fillId="5" borderId="0" xfId="14" applyNumberFormat="1" applyFont="1" applyFill="1" applyAlignment="1">
      <alignment horizontal="centerContinuous"/>
    </xf>
    <xf numFmtId="0" fontId="3" fillId="5" borderId="5" xfId="14" applyNumberFormat="1" applyFont="1" applyFill="1" applyBorder="1" applyAlignment="1">
      <alignment horizontal="right"/>
    </xf>
    <xf numFmtId="0" fontId="3" fillId="5" borderId="6" xfId="14" applyNumberFormat="1" applyFont="1" applyFill="1" applyBorder="1" applyAlignment="1">
      <alignment horizontal="center"/>
    </xf>
    <xf numFmtId="0" fontId="3" fillId="5" borderId="6" xfId="14" applyNumberFormat="1" applyFont="1" applyFill="1" applyBorder="1" applyAlignment="1">
      <alignment horizontal="right"/>
    </xf>
    <xf numFmtId="0" fontId="3" fillId="5" borderId="5" xfId="14" applyNumberFormat="1" applyFont="1" applyFill="1" applyBorder="1" applyAlignment="1">
      <alignment horizontal="center"/>
    </xf>
    <xf numFmtId="0" fontId="3" fillId="5" borderId="8" xfId="14" applyNumberFormat="1" applyFont="1" applyFill="1" applyBorder="1" applyAlignment="1">
      <alignment horizontal="right"/>
    </xf>
    <xf numFmtId="37" fontId="3" fillId="5" borderId="17" xfId="14" applyNumberFormat="1" applyFont="1" applyFill="1" applyBorder="1" applyAlignment="1">
      <alignment horizontal="right"/>
    </xf>
    <xf numFmtId="37" fontId="3" fillId="5" borderId="26" xfId="14" applyNumberFormat="1" applyFont="1" applyFill="1" applyBorder="1" applyAlignment="1">
      <alignment horizontal="right"/>
    </xf>
    <xf numFmtId="37" fontId="3" fillId="5" borderId="67" xfId="14" applyNumberFormat="1" applyFont="1" applyFill="1" applyBorder="1" applyAlignment="1">
      <alignment horizontal="right"/>
    </xf>
    <xf numFmtId="37" fontId="3" fillId="5" borderId="26" xfId="14" applyNumberFormat="1" applyFont="1" applyFill="1" applyBorder="1" applyAlignment="1"/>
    <xf numFmtId="37" fontId="3" fillId="5" borderId="29" xfId="14" applyNumberFormat="1" applyFont="1" applyFill="1" applyBorder="1" applyAlignment="1">
      <alignment horizontal="right"/>
    </xf>
    <xf numFmtId="0" fontId="3" fillId="5" borderId="14" xfId="14" applyNumberFormat="1" applyFont="1" applyFill="1" applyBorder="1" applyAlignment="1"/>
    <xf numFmtId="0" fontId="7" fillId="5" borderId="23" xfId="14" applyNumberFormat="1" applyFont="1" applyFill="1" applyBorder="1" applyAlignment="1"/>
    <xf numFmtId="37" fontId="7" fillId="5" borderId="11" xfId="14" applyNumberFormat="1" applyFont="1" applyFill="1" applyBorder="1" applyAlignment="1">
      <alignment horizontal="right"/>
    </xf>
    <xf numFmtId="37" fontId="7" fillId="5" borderId="23" xfId="14" applyNumberFormat="1" applyFont="1" applyFill="1" applyBorder="1" applyAlignment="1">
      <alignment horizontal="right"/>
    </xf>
    <xf numFmtId="37" fontId="7" fillId="5" borderId="34" xfId="14" applyNumberFormat="1" applyFont="1" applyFill="1" applyBorder="1" applyAlignment="1">
      <alignment horizontal="right"/>
    </xf>
    <xf numFmtId="0" fontId="3" fillId="5" borderId="18" xfId="14" applyNumberFormat="1" applyFont="1" applyFill="1" applyBorder="1" applyAlignment="1"/>
    <xf numFmtId="0" fontId="3" fillId="5" borderId="11" xfId="14" applyNumberFormat="1" applyFont="1" applyFill="1" applyBorder="1" applyAlignment="1"/>
    <xf numFmtId="37" fontId="7" fillId="5" borderId="13" xfId="14" applyNumberFormat="1" applyFont="1" applyFill="1" applyBorder="1" applyAlignment="1">
      <alignment horizontal="right"/>
    </xf>
    <xf numFmtId="37" fontId="7" fillId="5" borderId="2" xfId="14" applyNumberFormat="1" applyFont="1" applyFill="1" applyBorder="1" applyAlignment="1">
      <alignment horizontal="right"/>
    </xf>
    <xf numFmtId="37" fontId="7" fillId="5" borderId="13" xfId="14" applyNumberFormat="1" applyFont="1" applyFill="1" applyBorder="1" applyAlignment="1">
      <alignment horizontal="center"/>
    </xf>
    <xf numFmtId="37" fontId="7" fillId="5" borderId="2" xfId="14" applyNumberFormat="1" applyFont="1" applyFill="1" applyBorder="1" applyAlignment="1">
      <alignment horizontal="center"/>
    </xf>
    <xf numFmtId="37" fontId="7" fillId="5" borderId="13" xfId="14" applyNumberFormat="1" applyFont="1" applyFill="1" applyBorder="1" applyAlignment="1"/>
    <xf numFmtId="37" fontId="7" fillId="5" borderId="2" xfId="14" applyNumberFormat="1" applyFont="1" applyFill="1" applyBorder="1" applyAlignment="1"/>
    <xf numFmtId="37" fontId="7" fillId="5" borderId="15" xfId="14" applyNumberFormat="1" applyFont="1" applyFill="1" applyBorder="1" applyAlignment="1"/>
    <xf numFmtId="37" fontId="3" fillId="5" borderId="14" xfId="14" applyNumberFormat="1" applyFont="1" applyFill="1" applyBorder="1" applyAlignment="1">
      <alignment horizontal="center"/>
    </xf>
    <xf numFmtId="37" fontId="4" fillId="5" borderId="2" xfId="14" applyNumberFormat="1" applyFont="1" applyFill="1" applyBorder="1" applyAlignment="1">
      <alignment horizontal="center"/>
    </xf>
    <xf numFmtId="37" fontId="4" fillId="5" borderId="14" xfId="14" applyNumberFormat="1" applyFont="1" applyFill="1" applyBorder="1" applyAlignment="1"/>
    <xf numFmtId="37" fontId="4" fillId="5" borderId="23" xfId="14" applyNumberFormat="1" applyFont="1" applyFill="1" applyBorder="1" applyAlignment="1"/>
    <xf numFmtId="37" fontId="4" fillId="5" borderId="12" xfId="14" applyNumberFormat="1" applyFont="1" applyFill="1" applyBorder="1" applyAlignment="1"/>
    <xf numFmtId="37" fontId="3" fillId="5" borderId="17" xfId="14" applyNumberFormat="1" applyFont="1" applyFill="1" applyBorder="1" applyAlignment="1">
      <alignment horizontal="center"/>
    </xf>
    <xf numFmtId="37" fontId="4" fillId="5" borderId="26" xfId="14" applyNumberFormat="1" applyFont="1" applyFill="1" applyBorder="1" applyAlignment="1">
      <alignment horizontal="center"/>
    </xf>
    <xf numFmtId="37" fontId="4" fillId="5" borderId="17" xfId="14" applyNumberFormat="1" applyFont="1" applyFill="1" applyBorder="1" applyAlignment="1"/>
    <xf numFmtId="37" fontId="4" fillId="5" borderId="26" xfId="14" applyNumberFormat="1" applyFont="1" applyFill="1" applyBorder="1" applyAlignment="1"/>
    <xf numFmtId="37" fontId="4" fillId="5" borderId="4" xfId="14" applyNumberFormat="1" applyFont="1" applyFill="1" applyBorder="1" applyAlignment="1"/>
    <xf numFmtId="0" fontId="3" fillId="5" borderId="68" xfId="14" applyNumberFormat="1" applyFont="1" applyFill="1" applyBorder="1" applyAlignment="1"/>
    <xf numFmtId="37" fontId="3" fillId="5" borderId="21" xfId="14" applyNumberFormat="1" applyFont="1" applyFill="1" applyBorder="1" applyAlignment="1">
      <alignment horizontal="center"/>
    </xf>
    <xf numFmtId="37" fontId="4" fillId="5" borderId="0" xfId="14" applyNumberFormat="1" applyFont="1" applyFill="1" applyAlignment="1">
      <alignment horizontal="center"/>
    </xf>
    <xf numFmtId="37" fontId="4" fillId="5" borderId="21" xfId="14" applyNumberFormat="1" applyFont="1" applyFill="1" applyBorder="1" applyAlignment="1"/>
    <xf numFmtId="37" fontId="4" fillId="5" borderId="0" xfId="14" applyNumberFormat="1" applyFont="1" applyFill="1" applyAlignment="1"/>
    <xf numFmtId="37" fontId="4" fillId="5" borderId="22" xfId="14" applyNumberFormat="1" applyFont="1" applyFill="1" applyBorder="1" applyAlignment="1"/>
    <xf numFmtId="0" fontId="3" fillId="5" borderId="26" xfId="14" applyNumberFormat="1" applyFont="1" applyFill="1" applyBorder="1" applyAlignment="1">
      <alignment horizontal="fill"/>
    </xf>
    <xf numFmtId="0" fontId="3" fillId="5" borderId="23" xfId="14" applyNumberFormat="1" applyFont="1" applyFill="1" applyBorder="1" applyAlignment="1">
      <alignment horizontal="fill"/>
    </xf>
    <xf numFmtId="0" fontId="3" fillId="5" borderId="23" xfId="14" applyNumberFormat="1" applyFont="1" applyFill="1" applyBorder="1" applyAlignment="1"/>
    <xf numFmtId="37" fontId="4" fillId="5" borderId="23" xfId="14" applyNumberFormat="1" applyFont="1" applyFill="1" applyBorder="1" applyAlignment="1">
      <alignment horizontal="center"/>
    </xf>
    <xf numFmtId="3" fontId="3" fillId="5" borderId="0" xfId="14" applyNumberFormat="1" applyFont="1" applyFill="1" applyAlignment="1">
      <alignment horizontal="fill"/>
    </xf>
    <xf numFmtId="3" fontId="9" fillId="0" borderId="0" xfId="14" applyNumberFormat="1" applyFont="1" applyAlignment="1"/>
    <xf numFmtId="3" fontId="8" fillId="5" borderId="0" xfId="14" applyNumberFormat="1" applyFont="1" applyFill="1" applyAlignment="1"/>
    <xf numFmtId="164" fontId="8" fillId="5" borderId="0" xfId="14" applyNumberFormat="1" applyFont="1" applyFill="1" applyAlignment="1"/>
    <xf numFmtId="3" fontId="8" fillId="0" borderId="0" xfId="14" applyNumberFormat="1" applyFont="1" applyAlignment="1"/>
    <xf numFmtId="164" fontId="8" fillId="0" borderId="0" xfId="14" applyNumberFormat="1" applyFont="1" applyAlignment="1"/>
    <xf numFmtId="164" fontId="3" fillId="0" borderId="0" xfId="14" applyNumberFormat="1" applyFont="1" applyAlignment="1"/>
    <xf numFmtId="164" fontId="3" fillId="5" borderId="29" xfId="17" applyNumberFormat="1" applyFont="1" applyFill="1" applyBorder="1" applyAlignment="1"/>
    <xf numFmtId="37" fontId="3" fillId="5" borderId="30" xfId="0" applyNumberFormat="1" applyFont="1" applyFill="1" applyBorder="1" applyAlignment="1"/>
    <xf numFmtId="0" fontId="13" fillId="5" borderId="0" xfId="14" applyFont="1" applyFill="1" applyBorder="1" applyAlignment="1">
      <alignment horizontal="center"/>
    </xf>
    <xf numFmtId="0" fontId="13" fillId="5" borderId="0" xfId="14" applyFont="1" applyFill="1"/>
    <xf numFmtId="0" fontId="4" fillId="5" borderId="0" xfId="14" applyFont="1" applyFill="1"/>
    <xf numFmtId="0" fontId="34" fillId="5" borderId="0" xfId="14" applyFont="1" applyFill="1" applyAlignment="1">
      <alignment horizontal="center" vertical="center"/>
    </xf>
    <xf numFmtId="0" fontId="34" fillId="5" borderId="0" xfId="14" applyFont="1" applyFill="1" applyAlignment="1">
      <alignment horizontal="center" vertical="center" wrapText="1"/>
    </xf>
    <xf numFmtId="166" fontId="4" fillId="5" borderId="0" xfId="14" applyNumberFormat="1" applyFont="1" applyFill="1" applyAlignment="1"/>
    <xf numFmtId="0" fontId="25" fillId="5" borderId="0" xfId="14" applyFont="1" applyFill="1" applyBorder="1" applyAlignment="1">
      <alignment vertical="top" wrapText="1"/>
    </xf>
    <xf numFmtId="0" fontId="13" fillId="5" borderId="0" xfId="14" applyFont="1" applyFill="1" applyBorder="1" applyAlignment="1">
      <alignment vertical="top" wrapText="1"/>
    </xf>
    <xf numFmtId="0" fontId="25" fillId="5" borderId="0" xfId="14" applyFont="1" applyFill="1" applyBorder="1" applyAlignment="1">
      <alignment wrapText="1"/>
    </xf>
    <xf numFmtId="0" fontId="13" fillId="5" borderId="0" xfId="14" applyFont="1" applyFill="1" applyBorder="1" applyAlignment="1">
      <alignment wrapText="1"/>
    </xf>
    <xf numFmtId="0" fontId="20" fillId="5" borderId="0" xfId="14" applyFont="1" applyFill="1" applyAlignment="1">
      <alignment horizontal="center"/>
    </xf>
    <xf numFmtId="0" fontId="4" fillId="5" borderId="0" xfId="14" applyFont="1" applyFill="1" applyAlignment="1">
      <alignment horizontal="center"/>
    </xf>
    <xf numFmtId="0" fontId="4" fillId="5" borderId="0" xfId="14" applyFont="1" applyFill="1" applyBorder="1" applyAlignment="1">
      <alignment horizontal="center" wrapText="1"/>
    </xf>
    <xf numFmtId="0" fontId="4" fillId="5" borderId="23" xfId="14" applyFont="1" applyFill="1" applyBorder="1" applyAlignment="1">
      <alignment horizontal="center" wrapText="1"/>
    </xf>
    <xf numFmtId="1" fontId="4" fillId="5" borderId="0" xfId="14" applyNumberFormat="1" applyFont="1" applyFill="1"/>
    <xf numFmtId="166" fontId="4" fillId="5" borderId="0" xfId="14" applyNumberFormat="1" applyFont="1" applyFill="1"/>
    <xf numFmtId="170" fontId="18" fillId="5" borderId="0" xfId="14" applyNumberFormat="1" applyFont="1" applyFill="1" applyAlignment="1">
      <alignment horizontal="center"/>
    </xf>
    <xf numFmtId="170" fontId="4" fillId="5" borderId="0" xfId="14" applyNumberFormat="1" applyFont="1" applyFill="1" applyAlignment="1">
      <alignment horizontal="center"/>
    </xf>
    <xf numFmtId="0" fontId="4" fillId="5" borderId="0" xfId="14" applyFont="1" applyFill="1" applyBorder="1" applyAlignment="1">
      <alignment wrapText="1"/>
    </xf>
    <xf numFmtId="0" fontId="36" fillId="5" borderId="0" xfId="14" applyFont="1" applyFill="1" applyBorder="1" applyAlignment="1">
      <alignment vertical="top" wrapText="1"/>
    </xf>
    <xf numFmtId="0" fontId="20" fillId="5" borderId="0" xfId="14" applyFont="1" applyFill="1"/>
    <xf numFmtId="0" fontId="7" fillId="0" borderId="0" xfId="25" applyFont="1"/>
    <xf numFmtId="0" fontId="4" fillId="0" borderId="0" xfId="25" applyFont="1"/>
    <xf numFmtId="0" fontId="4" fillId="0" borderId="0" xfId="25" applyFont="1" applyFill="1"/>
    <xf numFmtId="0" fontId="13" fillId="0" borderId="0" xfId="25"/>
    <xf numFmtId="0" fontId="13" fillId="0" borderId="0" xfId="25" applyFill="1"/>
    <xf numFmtId="0" fontId="23" fillId="0" borderId="0" xfId="25" applyFont="1"/>
    <xf numFmtId="0" fontId="4" fillId="0" borderId="19" xfId="25" applyFont="1" applyFill="1" applyBorder="1" applyAlignment="1">
      <alignment vertical="center"/>
    </xf>
    <xf numFmtId="0" fontId="4" fillId="0" borderId="0" xfId="25" applyFont="1" applyFill="1" applyBorder="1" applyAlignment="1">
      <alignment vertical="center"/>
    </xf>
    <xf numFmtId="0" fontId="4" fillId="0" borderId="23" xfId="25" applyFont="1" applyFill="1" applyBorder="1" applyAlignment="1"/>
    <xf numFmtId="0" fontId="4" fillId="0" borderId="14" xfId="25" applyFont="1" applyFill="1" applyBorder="1" applyAlignment="1">
      <alignment horizontal="center" wrapText="1"/>
    </xf>
    <xf numFmtId="0" fontId="4" fillId="0" borderId="12" xfId="25" applyFont="1" applyFill="1" applyBorder="1" applyAlignment="1">
      <alignment horizontal="center" wrapText="1"/>
    </xf>
    <xf numFmtId="0" fontId="4" fillId="0" borderId="52" xfId="25" applyFont="1" applyBorder="1"/>
    <xf numFmtId="37" fontId="4" fillId="0" borderId="21" xfId="25" applyNumberFormat="1" applyFont="1" applyBorder="1"/>
    <xf numFmtId="37" fontId="4" fillId="0" borderId="22" xfId="25" applyNumberFormat="1" applyFont="1" applyBorder="1" applyAlignment="1">
      <alignment horizontal="right"/>
    </xf>
    <xf numFmtId="37" fontId="4" fillId="0" borderId="22" xfId="25" applyNumberFormat="1" applyFont="1" applyBorder="1"/>
    <xf numFmtId="37" fontId="4" fillId="0" borderId="21" xfId="25" applyNumberFormat="1" applyFont="1" applyFill="1" applyBorder="1"/>
    <xf numFmtId="37" fontId="4" fillId="0" borderId="0" xfId="25" applyNumberFormat="1" applyFont="1" applyBorder="1"/>
    <xf numFmtId="37" fontId="4" fillId="0" borderId="18" xfId="25" applyNumberFormat="1" applyFont="1" applyBorder="1"/>
    <xf numFmtId="0" fontId="23" fillId="0" borderId="24" xfId="25" applyFont="1" applyBorder="1"/>
    <xf numFmtId="37" fontId="4" fillId="0" borderId="22" xfId="6" applyNumberFormat="1" applyFont="1" applyBorder="1" applyAlignment="1">
      <alignment horizontal="right"/>
    </xf>
    <xf numFmtId="37" fontId="4" fillId="0" borderId="22" xfId="6" applyNumberFormat="1" applyFont="1" applyBorder="1"/>
    <xf numFmtId="0" fontId="4" fillId="0" borderId="24" xfId="18" applyFont="1" applyBorder="1"/>
    <xf numFmtId="0" fontId="4" fillId="0" borderId="24" xfId="18" applyFont="1" applyBorder="1" applyAlignment="1">
      <alignment wrapText="1"/>
    </xf>
    <xf numFmtId="0" fontId="4" fillId="0" borderId="24" xfId="25" applyFont="1" applyBorder="1"/>
    <xf numFmtId="0" fontId="23" fillId="0" borderId="27" xfId="25" applyFont="1" applyBorder="1"/>
    <xf numFmtId="37" fontId="4" fillId="0" borderId="22" xfId="25" applyNumberFormat="1" applyFont="1" applyFill="1" applyBorder="1"/>
    <xf numFmtId="37" fontId="4" fillId="0" borderId="0" xfId="25" applyNumberFormat="1" applyFont="1" applyFill="1" applyBorder="1"/>
    <xf numFmtId="0" fontId="23" fillId="0" borderId="24" xfId="25" applyFont="1" applyBorder="1" applyAlignment="1">
      <alignment wrapText="1"/>
    </xf>
    <xf numFmtId="37" fontId="4" fillId="0" borderId="0" xfId="25" applyNumberFormat="1" applyFont="1" applyFill="1"/>
    <xf numFmtId="37" fontId="4" fillId="0" borderId="21" xfId="25" applyNumberFormat="1" applyFont="1" applyBorder="1" applyAlignment="1"/>
    <xf numFmtId="37" fontId="4" fillId="0" borderId="22" xfId="25" applyNumberFormat="1" applyFont="1" applyBorder="1" applyAlignment="1"/>
    <xf numFmtId="37" fontId="4" fillId="0" borderId="21" xfId="3" applyNumberFormat="1" applyFont="1" applyFill="1" applyBorder="1"/>
    <xf numFmtId="37" fontId="4" fillId="0" borderId="24" xfId="3" applyNumberFormat="1" applyFont="1" applyFill="1" applyBorder="1"/>
    <xf numFmtId="37" fontId="23" fillId="0" borderId="14" xfId="3" applyNumberFormat="1" applyFont="1" applyBorder="1"/>
    <xf numFmtId="37" fontId="23" fillId="0" borderId="12" xfId="3" applyNumberFormat="1" applyFont="1" applyBorder="1"/>
    <xf numFmtId="37" fontId="23" fillId="0" borderId="21" xfId="3" applyNumberFormat="1" applyFont="1" applyFill="1" applyBorder="1"/>
    <xf numFmtId="37" fontId="23" fillId="0" borderId="14" xfId="3" applyNumberFormat="1" applyFont="1" applyFill="1" applyBorder="1"/>
    <xf numFmtId="37" fontId="23" fillId="0" borderId="12" xfId="3" applyNumberFormat="1" applyFont="1" applyFill="1" applyBorder="1"/>
    <xf numFmtId="37" fontId="23" fillId="0" borderId="24" xfId="3" applyNumberFormat="1" applyFont="1" applyFill="1" applyBorder="1"/>
    <xf numFmtId="37" fontId="23" fillId="0" borderId="13" xfId="3" applyNumberFormat="1" applyFont="1" applyFill="1" applyBorder="1"/>
    <xf numFmtId="37" fontId="23" fillId="0" borderId="23" xfId="3" applyNumberFormat="1" applyFont="1" applyFill="1" applyBorder="1"/>
    <xf numFmtId="37" fontId="23" fillId="0" borderId="13" xfId="3" applyNumberFormat="1" applyFont="1" applyBorder="1"/>
    <xf numFmtId="37" fontId="4" fillId="0" borderId="19" xfId="25" applyNumberFormat="1" applyFont="1" applyBorder="1"/>
    <xf numFmtId="0" fontId="23" fillId="0" borderId="3" xfId="25" applyFont="1" applyBorder="1" applyAlignment="1">
      <alignment horizontal="left"/>
    </xf>
    <xf numFmtId="0" fontId="23" fillId="0" borderId="0" xfId="25" applyFont="1" applyBorder="1" applyAlignment="1">
      <alignment horizontal="left"/>
    </xf>
    <xf numFmtId="37" fontId="23" fillId="0" borderId="13" xfId="25" applyNumberFormat="1" applyFont="1" applyBorder="1" applyAlignment="1">
      <alignment horizontal="right"/>
    </xf>
    <xf numFmtId="5" fontId="23" fillId="0" borderId="15" xfId="6" applyNumberFormat="1" applyFont="1" applyBorder="1" applyAlignment="1">
      <alignment horizontal="right"/>
    </xf>
    <xf numFmtId="37" fontId="23" fillId="0" borderId="13" xfId="25" applyNumberFormat="1" applyFont="1" applyFill="1" applyBorder="1" applyAlignment="1"/>
    <xf numFmtId="5" fontId="23" fillId="0" borderId="15" xfId="6" applyNumberFormat="1" applyFont="1" applyBorder="1" applyAlignment="1"/>
    <xf numFmtId="37" fontId="23" fillId="0" borderId="13" xfId="25" applyNumberFormat="1" applyFont="1" applyFill="1" applyBorder="1" applyAlignment="1">
      <alignment horizontal="right"/>
    </xf>
    <xf numFmtId="5" fontId="23" fillId="0" borderId="15" xfId="6" applyNumberFormat="1" applyFont="1" applyFill="1" applyBorder="1" applyAlignment="1">
      <alignment horizontal="right"/>
    </xf>
    <xf numFmtId="164" fontId="23" fillId="0" borderId="13" xfId="25" applyNumberFormat="1" applyFont="1" applyBorder="1" applyAlignment="1">
      <alignment horizontal="right"/>
    </xf>
    <xf numFmtId="41" fontId="23" fillId="0" borderId="15" xfId="6" applyNumberFormat="1" applyFont="1" applyBorder="1" applyAlignment="1">
      <alignment horizontal="right"/>
    </xf>
    <xf numFmtId="164" fontId="23" fillId="0" borderId="15" xfId="25" applyNumberFormat="1" applyFont="1" applyBorder="1" applyAlignment="1">
      <alignment horizontal="right"/>
    </xf>
    <xf numFmtId="166" fontId="23" fillId="0" borderId="0" xfId="25" applyNumberFormat="1" applyFont="1" applyBorder="1" applyAlignment="1">
      <alignment horizontal="left"/>
    </xf>
    <xf numFmtId="165" fontId="23" fillId="0" borderId="0" xfId="6" applyNumberFormat="1" applyFont="1" applyBorder="1" applyAlignment="1">
      <alignment horizontal="left"/>
    </xf>
    <xf numFmtId="0" fontId="26" fillId="0" borderId="0" xfId="25" applyFont="1" applyFill="1" applyAlignment="1">
      <alignment horizontal="left"/>
    </xf>
    <xf numFmtId="0" fontId="26" fillId="0" borderId="0" xfId="25" applyFont="1" applyAlignment="1">
      <alignment horizontal="left"/>
    </xf>
    <xf numFmtId="3" fontId="4" fillId="0" borderId="0" xfId="17" applyNumberFormat="1" applyFont="1" applyBorder="1" applyAlignment="1"/>
    <xf numFmtId="3" fontId="7" fillId="0" borderId="5" xfId="0" applyNumberFormat="1" applyFont="1" applyBorder="1" applyAlignment="1">
      <alignment horizontal="right"/>
    </xf>
    <xf numFmtId="3" fontId="7" fillId="0" borderId="6" xfId="0" applyNumberFormat="1" applyFont="1" applyBorder="1" applyAlignment="1">
      <alignment horizontal="right"/>
    </xf>
    <xf numFmtId="3" fontId="7" fillId="0" borderId="7" xfId="0" applyNumberFormat="1" applyFont="1" applyBorder="1" applyAlignment="1">
      <alignment horizontal="center"/>
    </xf>
    <xf numFmtId="3" fontId="7" fillId="0" borderId="6" xfId="0" applyNumberFormat="1" applyFont="1" applyBorder="1" applyAlignment="1">
      <alignment horizontal="center"/>
    </xf>
    <xf numFmtId="3" fontId="7" fillId="0" borderId="8" xfId="0" applyNumberFormat="1" applyFont="1" applyBorder="1" applyAlignment="1">
      <alignment horizontal="right"/>
    </xf>
    <xf numFmtId="3" fontId="3" fillId="0" borderId="17" xfId="0" applyNumberFormat="1" applyFont="1" applyBorder="1" applyAlignment="1"/>
    <xf numFmtId="3" fontId="3" fillId="0" borderId="26" xfId="0" applyNumberFormat="1" applyFont="1" applyBorder="1" applyAlignment="1"/>
    <xf numFmtId="3" fontId="3" fillId="0" borderId="14" xfId="0" applyNumberFormat="1" applyFont="1" applyFill="1" applyBorder="1" applyAlignment="1"/>
    <xf numFmtId="3" fontId="3" fillId="0" borderId="23" xfId="0" applyNumberFormat="1" applyFont="1" applyFill="1" applyBorder="1" applyAlignment="1"/>
    <xf numFmtId="3" fontId="7" fillId="0" borderId="14" xfId="0" applyNumberFormat="1" applyFont="1" applyBorder="1" applyAlignment="1"/>
    <xf numFmtId="3" fontId="7" fillId="0" borderId="23" xfId="0" applyNumberFormat="1" applyFont="1" applyBorder="1" applyAlignment="1"/>
    <xf numFmtId="3" fontId="3" fillId="0" borderId="14" xfId="0" applyNumberFormat="1" applyFont="1" applyBorder="1" applyAlignment="1"/>
    <xf numFmtId="3" fontId="3" fillId="0" borderId="23" xfId="0" applyNumberFormat="1" applyFont="1" applyBorder="1" applyAlignment="1"/>
    <xf numFmtId="3" fontId="3" fillId="0" borderId="13" xfId="0" applyNumberFormat="1" applyFont="1" applyBorder="1" applyAlignment="1"/>
    <xf numFmtId="3" fontId="3" fillId="0" borderId="2" xfId="0" applyNumberFormat="1" applyFont="1" applyBorder="1" applyAlignment="1"/>
    <xf numFmtId="37" fontId="3" fillId="0" borderId="25" xfId="17" applyNumberFormat="1" applyFont="1" applyFill="1" applyBorder="1" applyAlignment="1"/>
    <xf numFmtId="37" fontId="3" fillId="5" borderId="25" xfId="17" applyNumberFormat="1" applyFont="1" applyFill="1" applyBorder="1" applyAlignment="1"/>
    <xf numFmtId="37" fontId="3" fillId="5" borderId="9" xfId="17" applyNumberFormat="1" applyFont="1" applyFill="1" applyBorder="1" applyAlignment="1">
      <alignment horizontal="right"/>
    </xf>
    <xf numFmtId="37" fontId="3" fillId="5" borderId="69" xfId="17" applyNumberFormat="1" applyFont="1" applyFill="1" applyBorder="1" applyAlignment="1">
      <alignment horizontal="right"/>
    </xf>
    <xf numFmtId="37" fontId="3" fillId="5" borderId="4" xfId="14" applyNumberFormat="1" applyFont="1" applyFill="1" applyBorder="1" applyAlignment="1">
      <alignment horizontal="right"/>
    </xf>
    <xf numFmtId="37" fontId="3" fillId="5" borderId="17" xfId="17" applyNumberFormat="1" applyFont="1" applyFill="1" applyBorder="1" applyAlignment="1">
      <alignment horizontal="right"/>
    </xf>
    <xf numFmtId="37" fontId="3" fillId="5" borderId="26" xfId="17" applyNumberFormat="1" applyFont="1" applyFill="1" applyBorder="1" applyAlignment="1">
      <alignment horizontal="right"/>
    </xf>
    <xf numFmtId="37" fontId="3" fillId="5" borderId="29" xfId="17" applyNumberFormat="1" applyFont="1" applyFill="1" applyBorder="1" applyAlignment="1">
      <alignment horizontal="right"/>
    </xf>
    <xf numFmtId="37" fontId="7" fillId="5" borderId="12" xfId="14" applyNumberFormat="1" applyFont="1" applyFill="1" applyBorder="1" applyAlignment="1">
      <alignment horizontal="right"/>
    </xf>
    <xf numFmtId="37" fontId="7" fillId="5" borderId="23" xfId="14" applyNumberFormat="1" applyFont="1" applyFill="1" applyBorder="1" applyAlignment="1"/>
    <xf numFmtId="37" fontId="7" fillId="5" borderId="35" xfId="14" applyNumberFormat="1" applyFont="1" applyFill="1" applyBorder="1" applyAlignment="1"/>
    <xf numFmtId="37" fontId="3" fillId="5" borderId="21" xfId="14" applyNumberFormat="1" applyFont="1" applyFill="1" applyBorder="1" applyAlignment="1">
      <alignment horizontal="right"/>
    </xf>
    <xf numFmtId="37" fontId="3" fillId="5" borderId="0" xfId="14" applyNumberFormat="1" applyFont="1" applyFill="1" applyAlignment="1">
      <alignment horizontal="right"/>
    </xf>
    <xf numFmtId="37" fontId="3" fillId="5" borderId="22" xfId="14" applyNumberFormat="1" applyFont="1" applyFill="1" applyBorder="1" applyAlignment="1">
      <alignment horizontal="right"/>
    </xf>
    <xf numFmtId="37" fontId="3" fillId="5" borderId="0" xfId="14" applyNumberFormat="1" applyFont="1" applyFill="1" applyBorder="1" applyAlignment="1">
      <alignment horizontal="right"/>
    </xf>
    <xf numFmtId="37" fontId="3" fillId="5" borderId="0" xfId="14" applyNumberFormat="1" applyFont="1" applyFill="1" applyAlignment="1">
      <alignment horizontal="center"/>
    </xf>
    <xf numFmtId="37" fontId="3" fillId="5" borderId="20" xfId="14" applyNumberFormat="1" applyFont="1" applyFill="1" applyBorder="1" applyAlignment="1">
      <alignment horizontal="center"/>
    </xf>
    <xf numFmtId="37" fontId="3" fillId="5" borderId="11" xfId="14" applyNumberFormat="1" applyFont="1" applyFill="1" applyBorder="1" applyAlignment="1">
      <alignment horizontal="right"/>
    </xf>
    <xf numFmtId="37" fontId="3" fillId="5" borderId="34" xfId="14" applyNumberFormat="1" applyFont="1" applyFill="1" applyBorder="1" applyAlignment="1">
      <alignment horizontal="right"/>
    </xf>
    <xf numFmtId="37" fontId="3" fillId="5" borderId="35" xfId="14" applyNumberFormat="1" applyFont="1" applyFill="1" applyBorder="1" applyAlignment="1">
      <alignment horizontal="right"/>
    </xf>
    <xf numFmtId="37" fontId="3" fillId="5" borderId="11" xfId="14" applyNumberFormat="1" applyFont="1" applyFill="1" applyBorder="1" applyAlignment="1">
      <alignment horizontal="center"/>
    </xf>
    <xf numFmtId="37" fontId="3" fillId="5" borderId="34" xfId="14" applyNumberFormat="1" applyFont="1" applyFill="1" applyBorder="1" applyAlignment="1">
      <alignment horizontal="center"/>
    </xf>
    <xf numFmtId="37" fontId="3" fillId="5" borderId="35" xfId="14" applyNumberFormat="1" applyFont="1" applyFill="1" applyBorder="1" applyAlignment="1">
      <alignment horizontal="center"/>
    </xf>
    <xf numFmtId="37" fontId="7" fillId="5" borderId="15" xfId="14" applyNumberFormat="1" applyFont="1" applyFill="1" applyBorder="1" applyAlignment="1">
      <alignment horizontal="right"/>
    </xf>
    <xf numFmtId="37" fontId="4" fillId="5" borderId="23" xfId="17" applyNumberFormat="1" applyFont="1" applyFill="1" applyBorder="1" applyAlignment="1"/>
    <xf numFmtId="37" fontId="4" fillId="5" borderId="26" xfId="17" applyNumberFormat="1" applyFont="1" applyFill="1" applyBorder="1" applyAlignment="1"/>
    <xf numFmtId="37" fontId="4" fillId="5" borderId="0" xfId="17" applyNumberFormat="1" applyFont="1" applyFill="1" applyAlignment="1"/>
    <xf numFmtId="37" fontId="4" fillId="5" borderId="0" xfId="17" applyNumberFormat="1" applyFont="1" applyFill="1" applyBorder="1" applyAlignment="1"/>
    <xf numFmtId="37" fontId="4" fillId="5" borderId="29" xfId="17" applyNumberFormat="1" applyFont="1" applyFill="1" applyBorder="1" applyAlignment="1"/>
    <xf numFmtId="37" fontId="3" fillId="5" borderId="0" xfId="14" applyNumberFormat="1" applyFont="1" applyFill="1" applyAlignment="1"/>
    <xf numFmtId="0" fontId="66" fillId="5" borderId="0" xfId="24" applyFont="1" applyFill="1"/>
    <xf numFmtId="0" fontId="18" fillId="5" borderId="0" xfId="24" applyFont="1" applyFill="1"/>
    <xf numFmtId="0" fontId="20" fillId="5" borderId="0" xfId="24" applyFont="1" applyFill="1"/>
    <xf numFmtId="37" fontId="3" fillId="5" borderId="16" xfId="0" applyNumberFormat="1" applyFont="1" applyFill="1" applyBorder="1"/>
    <xf numFmtId="37" fontId="3" fillId="5" borderId="70" xfId="0" applyNumberFormat="1" applyFont="1" applyFill="1" applyBorder="1"/>
    <xf numFmtId="37" fontId="3" fillId="5" borderId="71" xfId="0" applyNumberFormat="1" applyFont="1" applyFill="1" applyBorder="1"/>
    <xf numFmtId="37" fontId="3" fillId="5" borderId="72" xfId="0" applyNumberFormat="1" applyFont="1" applyFill="1" applyBorder="1"/>
    <xf numFmtId="37" fontId="3" fillId="5" borderId="17" xfId="0" applyNumberFormat="1" applyFont="1" applyFill="1" applyBorder="1"/>
    <xf numFmtId="37" fontId="3" fillId="5" borderId="26" xfId="0" applyNumberFormat="1" applyFont="1" applyFill="1" applyBorder="1"/>
    <xf numFmtId="37" fontId="3" fillId="5" borderId="4" xfId="0" applyNumberFormat="1" applyFont="1" applyFill="1" applyBorder="1"/>
    <xf numFmtId="37" fontId="3" fillId="5" borderId="73" xfId="0" applyNumberFormat="1" applyFont="1" applyFill="1" applyBorder="1"/>
    <xf numFmtId="37" fontId="3" fillId="5" borderId="10" xfId="0" applyNumberFormat="1" applyFont="1" applyFill="1" applyBorder="1"/>
    <xf numFmtId="37" fontId="3" fillId="5" borderId="29" xfId="0" applyNumberFormat="1" applyFont="1" applyFill="1" applyBorder="1"/>
    <xf numFmtId="37" fontId="3" fillId="5" borderId="30" xfId="0" applyNumberFormat="1" applyFont="1" applyFill="1" applyBorder="1"/>
    <xf numFmtId="37" fontId="3" fillId="5" borderId="74" xfId="0" applyNumberFormat="1" applyFont="1" applyFill="1" applyBorder="1"/>
    <xf numFmtId="37" fontId="7" fillId="5" borderId="58" xfId="24" applyNumberFormat="1" applyFont="1" applyFill="1" applyBorder="1"/>
    <xf numFmtId="37" fontId="7" fillId="5" borderId="44" xfId="24" applyNumberFormat="1" applyFont="1" applyFill="1" applyBorder="1"/>
    <xf numFmtId="37" fontId="7" fillId="5" borderId="75" xfId="24" applyNumberFormat="1" applyFont="1" applyFill="1" applyBorder="1"/>
    <xf numFmtId="37" fontId="7" fillId="5" borderId="76" xfId="0" applyNumberFormat="1" applyFont="1" applyFill="1" applyBorder="1"/>
    <xf numFmtId="37" fontId="3" fillId="5" borderId="77" xfId="0" applyNumberFormat="1" applyFont="1" applyFill="1" applyBorder="1"/>
    <xf numFmtId="37" fontId="7" fillId="5" borderId="76" xfId="24" applyNumberFormat="1" applyFont="1" applyFill="1" applyBorder="1"/>
    <xf numFmtId="37" fontId="4" fillId="0" borderId="0" xfId="25" applyNumberFormat="1" applyFont="1"/>
    <xf numFmtId="37" fontId="4" fillId="0" borderId="21" xfId="25" applyNumberFormat="1" applyFont="1" applyBorder="1" applyAlignment="1">
      <alignment horizontal="right"/>
    </xf>
    <xf numFmtId="37" fontId="4" fillId="0" borderId="14" xfId="3" applyNumberFormat="1" applyFont="1" applyBorder="1"/>
    <xf numFmtId="37" fontId="4" fillId="0" borderId="12" xfId="3" applyNumberFormat="1" applyFont="1" applyBorder="1" applyAlignment="1">
      <alignment horizontal="right"/>
    </xf>
    <xf numFmtId="37" fontId="4" fillId="0" borderId="21" xfId="3" applyNumberFormat="1" applyFont="1" applyBorder="1"/>
    <xf numFmtId="37" fontId="4" fillId="0" borderId="12" xfId="3" applyNumberFormat="1" applyFont="1" applyBorder="1"/>
    <xf numFmtId="37" fontId="4" fillId="0" borderId="24" xfId="3" applyNumberFormat="1" applyFont="1" applyBorder="1"/>
    <xf numFmtId="37" fontId="4" fillId="0" borderId="14" xfId="25" applyNumberFormat="1" applyFont="1" applyFill="1" applyBorder="1"/>
    <xf numFmtId="37" fontId="4" fillId="0" borderId="23" xfId="3" applyNumberFormat="1" applyFont="1" applyBorder="1"/>
    <xf numFmtId="37" fontId="23" fillId="0" borderId="12" xfId="3" applyNumberFormat="1" applyFont="1" applyBorder="1" applyAlignment="1">
      <alignment horizontal="right"/>
    </xf>
    <xf numFmtId="37" fontId="23" fillId="0" borderId="21" xfId="3" applyNumberFormat="1" applyFont="1" applyBorder="1"/>
    <xf numFmtId="37" fontId="23" fillId="0" borderId="24" xfId="3" applyNumberFormat="1" applyFont="1" applyBorder="1"/>
    <xf numFmtId="37" fontId="23" fillId="0" borderId="15" xfId="6" applyNumberFormat="1" applyFont="1" applyBorder="1"/>
    <xf numFmtId="37" fontId="4" fillId="0" borderId="21" xfId="25" applyNumberFormat="1" applyFont="1" applyFill="1" applyBorder="1" applyAlignment="1">
      <alignment horizontal="right"/>
    </xf>
    <xf numFmtId="37" fontId="4" fillId="0" borderId="14" xfId="3" applyNumberFormat="1" applyFont="1" applyFill="1" applyBorder="1"/>
    <xf numFmtId="37" fontId="4" fillId="0" borderId="12" xfId="3" applyNumberFormat="1" applyFont="1" applyFill="1" applyBorder="1"/>
    <xf numFmtId="37" fontId="4" fillId="0" borderId="23" xfId="3" applyNumberFormat="1" applyFont="1" applyFill="1" applyBorder="1"/>
    <xf numFmtId="37" fontId="4" fillId="0" borderId="12" xfId="25" applyNumberFormat="1" applyFont="1" applyBorder="1"/>
    <xf numFmtId="37" fontId="23" fillId="0" borderId="23" xfId="3" applyNumberFormat="1" applyFont="1" applyBorder="1"/>
    <xf numFmtId="37" fontId="23" fillId="0" borderId="15" xfId="25" applyNumberFormat="1" applyFont="1" applyBorder="1" applyAlignment="1">
      <alignment horizontal="right"/>
    </xf>
    <xf numFmtId="3" fontId="18" fillId="5" borderId="0" xfId="17" applyNumberFormat="1" applyFont="1" applyFill="1" applyBorder="1" applyAlignment="1"/>
    <xf numFmtId="37" fontId="3" fillId="0" borderId="26" xfId="0" applyNumberFormat="1" applyFont="1" applyBorder="1" applyAlignment="1"/>
    <xf numFmtId="37" fontId="3" fillId="0" borderId="25" xfId="0" applyNumberFormat="1" applyFont="1" applyBorder="1" applyAlignment="1"/>
    <xf numFmtId="37" fontId="3" fillId="0" borderId="21" xfId="0" applyNumberFormat="1" applyFont="1" applyBorder="1" applyAlignment="1"/>
    <xf numFmtId="37" fontId="3" fillId="0" borderId="0" xfId="0" applyNumberFormat="1" applyFont="1" applyBorder="1" applyAlignment="1"/>
    <xf numFmtId="37" fontId="3" fillId="0" borderId="0" xfId="0" applyNumberFormat="1" applyFont="1" applyFill="1" applyBorder="1" applyAlignment="1"/>
    <xf numFmtId="37" fontId="3" fillId="0" borderId="14" xfId="0" applyNumberFormat="1" applyFont="1" applyFill="1" applyBorder="1" applyAlignment="1"/>
    <xf numFmtId="37" fontId="3" fillId="0" borderId="23" xfId="0" applyNumberFormat="1" applyFont="1" applyFill="1" applyBorder="1" applyAlignment="1"/>
    <xf numFmtId="37" fontId="3" fillId="0" borderId="27" xfId="0" applyNumberFormat="1" applyFont="1" applyFill="1" applyBorder="1" applyAlignment="1"/>
    <xf numFmtId="37" fontId="7" fillId="0" borderId="2" xfId="0" applyNumberFormat="1" applyFont="1" applyBorder="1" applyAlignment="1"/>
    <xf numFmtId="37" fontId="7" fillId="0" borderId="15" xfId="0" applyNumberFormat="1" applyFont="1" applyBorder="1" applyAlignment="1"/>
    <xf numFmtId="37" fontId="7" fillId="0" borderId="14" xfId="0" applyNumberFormat="1" applyFont="1" applyBorder="1" applyAlignment="1"/>
    <xf numFmtId="37" fontId="7" fillId="0" borderId="23" xfId="0" applyNumberFormat="1" applyFont="1" applyBorder="1" applyAlignment="1"/>
    <xf numFmtId="37" fontId="7" fillId="0" borderId="27" xfId="0" applyNumberFormat="1" applyFont="1" applyBorder="1" applyAlignment="1"/>
    <xf numFmtId="37" fontId="7" fillId="0" borderId="12" xfId="0" applyNumberFormat="1" applyFont="1" applyBorder="1" applyAlignment="1"/>
    <xf numFmtId="37" fontId="3" fillId="0" borderId="23" xfId="0" applyNumberFormat="1" applyFont="1" applyBorder="1" applyAlignment="1"/>
    <xf numFmtId="37" fontId="3" fillId="0" borderId="27" xfId="0" applyNumberFormat="1" applyFont="1" applyBorder="1" applyAlignment="1"/>
    <xf numFmtId="37" fontId="3" fillId="0" borderId="2" xfId="0" applyNumberFormat="1" applyFont="1" applyBorder="1" applyAlignment="1"/>
    <xf numFmtId="37" fontId="3" fillId="0" borderId="3" xfId="0" applyNumberFormat="1" applyFont="1" applyBorder="1" applyAlignment="1"/>
    <xf numFmtId="37" fontId="3" fillId="0" borderId="24" xfId="0" applyNumberFormat="1" applyFont="1" applyFill="1" applyBorder="1" applyAlignment="1"/>
    <xf numFmtId="37" fontId="3" fillId="0" borderId="21" xfId="0" applyNumberFormat="1" applyFont="1" applyFill="1" applyBorder="1" applyAlignment="1"/>
    <xf numFmtId="37" fontId="3" fillId="0" borderId="22" xfId="0" applyNumberFormat="1" applyFont="1" applyBorder="1" applyAlignment="1"/>
    <xf numFmtId="37" fontId="7" fillId="0" borderId="3" xfId="0" applyNumberFormat="1" applyFont="1" applyBorder="1" applyAlignment="1"/>
    <xf numFmtId="37" fontId="40" fillId="0" borderId="14" xfId="23" applyNumberFormat="1" applyFont="1" applyBorder="1" applyAlignment="1"/>
    <xf numFmtId="37" fontId="40" fillId="0" borderId="23" xfId="23" applyNumberFormat="1" applyFont="1" applyBorder="1" applyAlignment="1"/>
    <xf numFmtId="37" fontId="40" fillId="0" borderId="23" xfId="23" applyNumberFormat="1" applyFont="1" applyFill="1" applyBorder="1" applyAlignment="1"/>
    <xf numFmtId="37" fontId="40" fillId="0" borderId="14" xfId="23" applyNumberFormat="1" applyFont="1" applyFill="1" applyBorder="1" applyAlignment="1"/>
    <xf numFmtId="37" fontId="40" fillId="0" borderId="23" xfId="4" applyNumberFormat="1" applyFont="1" applyFill="1" applyBorder="1" applyAlignment="1"/>
    <xf numFmtId="37" fontId="40" fillId="0" borderId="12" xfId="23" applyNumberFormat="1" applyFont="1" applyBorder="1" applyAlignment="1"/>
    <xf numFmtId="37" fontId="3" fillId="0" borderId="14" xfId="23" applyNumberFormat="1" applyFont="1" applyBorder="1" applyAlignment="1"/>
    <xf numFmtId="37" fontId="3" fillId="0" borderId="23" xfId="23" applyNumberFormat="1" applyFont="1" applyBorder="1" applyAlignment="1"/>
    <xf numFmtId="37" fontId="40" fillId="0" borderId="12" xfId="23" applyNumberFormat="1" applyFont="1" applyFill="1" applyBorder="1" applyAlignment="1"/>
    <xf numFmtId="37" fontId="40" fillId="0" borderId="13" xfId="23" applyNumberFormat="1" applyFont="1" applyBorder="1" applyAlignment="1"/>
    <xf numFmtId="37" fontId="40" fillId="0" borderId="2" xfId="23" applyNumberFormat="1" applyFont="1" applyBorder="1" applyAlignment="1"/>
    <xf numFmtId="37" fontId="40" fillId="0" borderId="2" xfId="23" applyNumberFormat="1" applyFont="1" applyFill="1" applyBorder="1" applyAlignment="1"/>
    <xf numFmtId="37" fontId="40" fillId="0" borderId="13" xfId="23" applyNumberFormat="1" applyFont="1" applyFill="1" applyBorder="1" applyAlignment="1"/>
    <xf numFmtId="37" fontId="40" fillId="0" borderId="15" xfId="23" applyNumberFormat="1" applyFont="1" applyBorder="1" applyAlignment="1"/>
    <xf numFmtId="37" fontId="40" fillId="0" borderId="15" xfId="23" applyNumberFormat="1" applyFont="1" applyFill="1" applyBorder="1" applyAlignment="1"/>
    <xf numFmtId="37" fontId="40" fillId="0" borderId="20" xfId="23" applyNumberFormat="1" applyFont="1" applyFill="1" applyBorder="1" applyAlignment="1"/>
    <xf numFmtId="37" fontId="44" fillId="0" borderId="13" xfId="23" applyNumberFormat="1" applyFont="1" applyBorder="1" applyAlignment="1"/>
    <xf numFmtId="37" fontId="44" fillId="0" borderId="2" xfId="23" applyNumberFormat="1" applyFont="1" applyBorder="1" applyAlignment="1"/>
    <xf numFmtId="37" fontId="46" fillId="0" borderId="2" xfId="23" applyNumberFormat="1" applyFont="1" applyBorder="1" applyAlignment="1"/>
    <xf numFmtId="37" fontId="46" fillId="0" borderId="13" xfId="23" applyNumberFormat="1" applyFont="1" applyBorder="1" applyAlignment="1"/>
    <xf numFmtId="37" fontId="44" fillId="0" borderId="2" xfId="23" applyNumberFormat="1" applyFont="1" applyFill="1" applyBorder="1" applyAlignment="1"/>
    <xf numFmtId="37" fontId="43" fillId="0" borderId="14" xfId="23" applyNumberFormat="1" applyFont="1" applyBorder="1" applyAlignment="1"/>
    <xf numFmtId="37" fontId="43" fillId="0" borderId="23" xfId="23" applyNumberFormat="1" applyFont="1" applyBorder="1" applyAlignment="1"/>
    <xf numFmtId="37" fontId="43" fillId="0" borderId="14" xfId="23" applyNumberFormat="1" applyFont="1" applyFill="1" applyBorder="1" applyAlignment="1"/>
    <xf numFmtId="37" fontId="43" fillId="0" borderId="23" xfId="23" applyNumberFormat="1" applyFont="1" applyFill="1" applyBorder="1" applyAlignment="1"/>
    <xf numFmtId="37" fontId="43" fillId="0" borderId="12" xfId="23" applyNumberFormat="1" applyFont="1" applyBorder="1" applyAlignment="1"/>
    <xf numFmtId="37" fontId="7" fillId="0" borderId="13" xfId="23" applyNumberFormat="1" applyFont="1" applyBorder="1" applyAlignment="1"/>
    <xf numFmtId="37" fontId="7" fillId="0" borderId="2" xfId="23" applyNumberFormat="1" applyFont="1" applyBorder="1" applyAlignment="1"/>
    <xf numFmtId="37" fontId="43" fillId="0" borderId="12" xfId="23" applyNumberFormat="1" applyFont="1" applyFill="1" applyBorder="1" applyAlignment="1"/>
    <xf numFmtId="37" fontId="43" fillId="0" borderId="15" xfId="23" applyNumberFormat="1" applyFont="1" applyFill="1" applyBorder="1" applyAlignment="1"/>
    <xf numFmtId="164" fontId="12" fillId="0" borderId="0" xfId="23" applyNumberFormat="1" applyFont="1" applyAlignment="1"/>
    <xf numFmtId="164" fontId="68" fillId="5" borderId="0" xfId="23" applyNumberFormat="1" applyFont="1" applyFill="1" applyAlignment="1"/>
    <xf numFmtId="37" fontId="35" fillId="5" borderId="27" xfId="16" applyNumberFormat="1" applyFont="1" applyFill="1" applyBorder="1" applyAlignment="1"/>
    <xf numFmtId="37" fontId="35" fillId="5" borderId="3" xfId="16" applyNumberFormat="1" applyFont="1" applyFill="1" applyBorder="1" applyAlignment="1"/>
    <xf numFmtId="37" fontId="35" fillId="5" borderId="78" xfId="16" applyNumberFormat="1" applyFont="1" applyFill="1" applyBorder="1" applyAlignment="1"/>
    <xf numFmtId="37" fontId="35" fillId="5" borderId="52" xfId="16" applyNumberFormat="1" applyFont="1" applyFill="1" applyBorder="1" applyAlignment="1"/>
    <xf numFmtId="37" fontId="50" fillId="5" borderId="3" xfId="16" applyNumberFormat="1" applyFont="1" applyFill="1" applyBorder="1" applyAlignment="1"/>
    <xf numFmtId="37" fontId="3" fillId="5" borderId="3" xfId="16" applyNumberFormat="1" applyFont="1" applyFill="1" applyBorder="1"/>
    <xf numFmtId="37" fontId="8" fillId="5" borderId="3" xfId="16" applyNumberFormat="1" applyFont="1" applyFill="1" applyBorder="1"/>
    <xf numFmtId="37" fontId="35" fillId="5" borderId="3" xfId="0" applyNumberFormat="1" applyFont="1" applyFill="1" applyBorder="1" applyAlignment="1"/>
    <xf numFmtId="37" fontId="4" fillId="5" borderId="3" xfId="16" applyNumberFormat="1" applyFont="1" applyFill="1" applyBorder="1"/>
    <xf numFmtId="37" fontId="51" fillId="5" borderId="3" xfId="16" applyNumberFormat="1" applyFont="1" applyFill="1" applyBorder="1"/>
    <xf numFmtId="37" fontId="55" fillId="5" borderId="79" xfId="0" applyNumberFormat="1" applyFont="1" applyFill="1" applyBorder="1" applyAlignment="1">
      <alignment horizontal="right"/>
    </xf>
    <xf numFmtId="37" fontId="55" fillId="5" borderId="80" xfId="0" applyNumberFormat="1" applyFont="1" applyFill="1" applyBorder="1" applyAlignment="1">
      <alignment horizontal="right"/>
    </xf>
    <xf numFmtId="37" fontId="55" fillId="5" borderId="81" xfId="0" applyNumberFormat="1" applyFont="1" applyFill="1" applyBorder="1" applyAlignment="1">
      <alignment horizontal="right"/>
    </xf>
    <xf numFmtId="37" fontId="55" fillId="5" borderId="82" xfId="0" applyNumberFormat="1" applyFont="1" applyFill="1" applyBorder="1" applyAlignment="1">
      <alignment horizontal="right"/>
    </xf>
    <xf numFmtId="37" fontId="55" fillId="5" borderId="60" xfId="0" applyNumberFormat="1" applyFont="1" applyFill="1" applyBorder="1" applyAlignment="1">
      <alignment horizontal="right"/>
    </xf>
    <xf numFmtId="37" fontId="3" fillId="5" borderId="79" xfId="0" applyNumberFormat="1" applyFont="1" applyFill="1" applyBorder="1" applyAlignment="1">
      <alignment horizontal="right"/>
    </xf>
    <xf numFmtId="37" fontId="3" fillId="5" borderId="80" xfId="0" applyNumberFormat="1" applyFont="1" applyFill="1" applyBorder="1" applyAlignment="1">
      <alignment horizontal="right"/>
    </xf>
    <xf numFmtId="37" fontId="55" fillId="5" borderId="50" xfId="0" applyNumberFormat="1" applyFont="1" applyFill="1" applyBorder="1" applyAlignment="1">
      <alignment horizontal="right"/>
    </xf>
    <xf numFmtId="37" fontId="55" fillId="5" borderId="83" xfId="0" applyNumberFormat="1" applyFont="1" applyFill="1" applyBorder="1" applyAlignment="1">
      <alignment horizontal="right"/>
    </xf>
    <xf numFmtId="37" fontId="55" fillId="5" borderId="84" xfId="0" applyNumberFormat="1" applyFont="1" applyFill="1" applyBorder="1" applyAlignment="1">
      <alignment horizontal="right"/>
    </xf>
    <xf numFmtId="37" fontId="55" fillId="5" borderId="46" xfId="0" applyNumberFormat="1" applyFont="1" applyFill="1" applyBorder="1" applyAlignment="1">
      <alignment horizontal="right"/>
    </xf>
    <xf numFmtId="37" fontId="55" fillId="5" borderId="85" xfId="0" applyNumberFormat="1" applyFont="1" applyFill="1" applyBorder="1" applyAlignment="1">
      <alignment horizontal="right"/>
    </xf>
    <xf numFmtId="37" fontId="55" fillId="5" borderId="86" xfId="0" applyNumberFormat="1" applyFont="1" applyFill="1" applyBorder="1" applyAlignment="1">
      <alignment horizontal="right"/>
    </xf>
    <xf numFmtId="37" fontId="55" fillId="5" borderId="87" xfId="0" applyNumberFormat="1" applyFont="1" applyFill="1" applyBorder="1" applyAlignment="1">
      <alignment horizontal="right"/>
    </xf>
    <xf numFmtId="37" fontId="55" fillId="5" borderId="51" xfId="0" applyNumberFormat="1" applyFont="1" applyFill="1" applyBorder="1" applyAlignment="1">
      <alignment horizontal="right"/>
    </xf>
    <xf numFmtId="37" fontId="55" fillId="5" borderId="16" xfId="0" applyNumberFormat="1" applyFont="1" applyFill="1" applyBorder="1" applyAlignment="1">
      <alignment horizontal="right"/>
    </xf>
    <xf numFmtId="37" fontId="55" fillId="5" borderId="88" xfId="0" applyNumberFormat="1" applyFont="1" applyFill="1" applyBorder="1" applyAlignment="1">
      <alignment horizontal="right"/>
    </xf>
    <xf numFmtId="37" fontId="55" fillId="5" borderId="89" xfId="0" applyNumberFormat="1" applyFont="1" applyFill="1" applyBorder="1" applyAlignment="1">
      <alignment horizontal="right"/>
    </xf>
    <xf numFmtId="37" fontId="55" fillId="5" borderId="70" xfId="0" applyNumberFormat="1" applyFont="1" applyFill="1" applyBorder="1" applyAlignment="1">
      <alignment horizontal="right"/>
    </xf>
    <xf numFmtId="37" fontId="55" fillId="5" borderId="71" xfId="0" applyNumberFormat="1" applyFont="1" applyFill="1" applyBorder="1" applyAlignment="1">
      <alignment horizontal="right"/>
    </xf>
    <xf numFmtId="37" fontId="55" fillId="5" borderId="10" xfId="0" applyNumberFormat="1" applyFont="1" applyFill="1" applyBorder="1" applyAlignment="1">
      <alignment horizontal="right"/>
    </xf>
    <xf numFmtId="37" fontId="55" fillId="5" borderId="90" xfId="0" applyNumberFormat="1" applyFont="1" applyFill="1" applyBorder="1" applyAlignment="1">
      <alignment horizontal="right"/>
    </xf>
    <xf numFmtId="37" fontId="55" fillId="5" borderId="91" xfId="0" applyNumberFormat="1" applyFont="1" applyFill="1" applyBorder="1" applyAlignment="1">
      <alignment horizontal="right"/>
    </xf>
    <xf numFmtId="37" fontId="55" fillId="5" borderId="29" xfId="0" applyNumberFormat="1" applyFont="1" applyFill="1" applyBorder="1" applyAlignment="1">
      <alignment horizontal="right"/>
    </xf>
    <xf numFmtId="37" fontId="55" fillId="5" borderId="30" xfId="0" applyNumberFormat="1" applyFont="1" applyFill="1" applyBorder="1" applyAlignment="1">
      <alignment horizontal="right"/>
    </xf>
    <xf numFmtId="37" fontId="55" fillId="5" borderId="11" xfId="0" applyNumberFormat="1" applyFont="1" applyFill="1" applyBorder="1" applyAlignment="1">
      <alignment horizontal="right"/>
    </xf>
    <xf numFmtId="37" fontId="55" fillId="5" borderId="92" xfId="0" applyNumberFormat="1" applyFont="1" applyFill="1" applyBorder="1" applyAlignment="1">
      <alignment horizontal="right"/>
    </xf>
    <xf numFmtId="37" fontId="55" fillId="5" borderId="93" xfId="0" applyNumberFormat="1" applyFont="1" applyFill="1" applyBorder="1" applyAlignment="1">
      <alignment horizontal="right"/>
    </xf>
    <xf numFmtId="37" fontId="55" fillId="5" borderId="35" xfId="0" applyNumberFormat="1" applyFont="1" applyFill="1" applyBorder="1" applyAlignment="1">
      <alignment horizontal="right"/>
    </xf>
    <xf numFmtId="37" fontId="55" fillId="5" borderId="94" xfId="0" applyNumberFormat="1" applyFont="1" applyFill="1" applyBorder="1" applyAlignment="1">
      <alignment horizontal="right"/>
    </xf>
    <xf numFmtId="37" fontId="55" fillId="5" borderId="95" xfId="0" applyNumberFormat="1" applyFont="1" applyFill="1" applyBorder="1" applyAlignment="1">
      <alignment horizontal="right"/>
    </xf>
    <xf numFmtId="37" fontId="55" fillId="5" borderId="96" xfId="0" applyNumberFormat="1" applyFont="1" applyFill="1" applyBorder="1" applyAlignment="1">
      <alignment horizontal="right"/>
    </xf>
    <xf numFmtId="37" fontId="55" fillId="5" borderId="97" xfId="0" applyNumberFormat="1" applyFont="1" applyFill="1" applyBorder="1" applyAlignment="1">
      <alignment horizontal="right"/>
    </xf>
    <xf numFmtId="37" fontId="55" fillId="5" borderId="98" xfId="0" applyNumberFormat="1" applyFont="1" applyFill="1" applyBorder="1" applyAlignment="1">
      <alignment horizontal="right"/>
    </xf>
    <xf numFmtId="37" fontId="55" fillId="5" borderId="99" xfId="0" applyNumberFormat="1" applyFont="1" applyFill="1" applyBorder="1" applyAlignment="1">
      <alignment horizontal="right"/>
    </xf>
    <xf numFmtId="37" fontId="55" fillId="5" borderId="100" xfId="0" applyNumberFormat="1" applyFont="1" applyFill="1" applyBorder="1" applyAlignment="1">
      <alignment horizontal="right"/>
    </xf>
    <xf numFmtId="37" fontId="55" fillId="5" borderId="101" xfId="0" applyNumberFormat="1" applyFont="1" applyFill="1" applyBorder="1" applyAlignment="1">
      <alignment horizontal="right"/>
    </xf>
    <xf numFmtId="37" fontId="55" fillId="5" borderId="102" xfId="0" applyNumberFormat="1" applyFont="1" applyFill="1" applyBorder="1" applyAlignment="1">
      <alignment horizontal="right"/>
    </xf>
    <xf numFmtId="37" fontId="55" fillId="5" borderId="103" xfId="0" applyNumberFormat="1" applyFont="1" applyFill="1" applyBorder="1" applyAlignment="1">
      <alignment horizontal="right"/>
    </xf>
    <xf numFmtId="37" fontId="55" fillId="5" borderId="104" xfId="0" applyNumberFormat="1" applyFont="1" applyFill="1" applyBorder="1" applyAlignment="1">
      <alignment horizontal="right"/>
    </xf>
    <xf numFmtId="37" fontId="55" fillId="5" borderId="105" xfId="0" applyNumberFormat="1" applyFont="1" applyFill="1" applyBorder="1" applyAlignment="1">
      <alignment horizontal="right"/>
    </xf>
    <xf numFmtId="37" fontId="52" fillId="5" borderId="106" xfId="0" applyNumberFormat="1" applyFont="1" applyFill="1" applyBorder="1" applyAlignment="1">
      <alignment horizontal="right"/>
    </xf>
    <xf numFmtId="37" fontId="52" fillId="5" borderId="48" xfId="0" applyNumberFormat="1" applyFont="1" applyFill="1" applyBorder="1" applyAlignment="1">
      <alignment horizontal="right"/>
    </xf>
    <xf numFmtId="37" fontId="52" fillId="5" borderId="47" xfId="0" applyNumberFormat="1" applyFont="1" applyFill="1" applyBorder="1" applyAlignment="1">
      <alignment horizontal="right"/>
    </xf>
    <xf numFmtId="37" fontId="52" fillId="5" borderId="107" xfId="0" applyNumberFormat="1" applyFont="1" applyFill="1" applyBorder="1" applyAlignment="1">
      <alignment horizontal="right"/>
    </xf>
    <xf numFmtId="0" fontId="69" fillId="5" borderId="0" xfId="0" applyFont="1" applyFill="1"/>
    <xf numFmtId="0" fontId="69" fillId="5" borderId="0" xfId="0" applyFont="1" applyFill="1" applyBorder="1"/>
    <xf numFmtId="37" fontId="55" fillId="5" borderId="21" xfId="22" applyNumberFormat="1" applyFont="1" applyFill="1" applyBorder="1" applyAlignment="1"/>
    <xf numFmtId="37" fontId="55" fillId="5" borderId="0" xfId="22" applyNumberFormat="1" applyFont="1" applyFill="1" applyBorder="1" applyAlignment="1"/>
    <xf numFmtId="37" fontId="55" fillId="5" borderId="22" xfId="22" applyNumberFormat="1" applyFont="1" applyFill="1" applyBorder="1" applyAlignment="1"/>
    <xf numFmtId="37" fontId="55" fillId="5" borderId="10" xfId="22" applyNumberFormat="1" applyFont="1" applyFill="1" applyBorder="1" applyAlignment="1"/>
    <xf numFmtId="37" fontId="55" fillId="5" borderId="11" xfId="22" applyNumberFormat="1" applyFont="1" applyFill="1" applyBorder="1" applyAlignment="1"/>
    <xf numFmtId="37" fontId="52" fillId="5" borderId="26" xfId="22" applyNumberFormat="1" applyFont="1" applyFill="1" applyBorder="1" applyAlignment="1"/>
    <xf numFmtId="37" fontId="3" fillId="0" borderId="17" xfId="22" applyNumberFormat="1" applyFont="1" applyBorder="1" applyAlignment="1"/>
    <xf numFmtId="37" fontId="55" fillId="5" borderId="17" xfId="22" applyNumberFormat="1" applyFont="1" applyFill="1" applyBorder="1" applyAlignment="1">
      <alignment horizontal="right"/>
    </xf>
    <xf numFmtId="37" fontId="55" fillId="5" borderId="33" xfId="22" applyNumberFormat="1" applyFont="1" applyFill="1" applyBorder="1" applyAlignment="1">
      <alignment horizontal="right"/>
    </xf>
    <xf numFmtId="37" fontId="52" fillId="5" borderId="32" xfId="22" applyNumberFormat="1" applyFont="1" applyFill="1" applyBorder="1" applyAlignment="1"/>
    <xf numFmtId="37" fontId="55" fillId="5" borderId="33" xfId="22" applyNumberFormat="1" applyFont="1" applyFill="1" applyBorder="1" applyAlignment="1"/>
    <xf numFmtId="37" fontId="55" fillId="5" borderId="31" xfId="22" applyNumberFormat="1" applyFont="1" applyFill="1" applyBorder="1" applyAlignment="1"/>
    <xf numFmtId="37" fontId="35" fillId="5" borderId="9" xfId="20" applyNumberFormat="1" applyFont="1" applyFill="1" applyBorder="1" applyAlignment="1"/>
    <xf numFmtId="37" fontId="35" fillId="5" borderId="69" xfId="20" applyNumberFormat="1" applyFont="1" applyFill="1" applyBorder="1" applyAlignment="1"/>
    <xf numFmtId="37" fontId="35" fillId="5" borderId="69" xfId="0" applyNumberFormat="1" applyFont="1" applyFill="1" applyBorder="1" applyAlignment="1"/>
    <xf numFmtId="37" fontId="35" fillId="5" borderId="67" xfId="0" applyNumberFormat="1" applyFont="1" applyFill="1" applyBorder="1" applyAlignment="1"/>
    <xf numFmtId="37" fontId="35" fillId="5" borderId="26" xfId="20" applyNumberFormat="1" applyFont="1" applyFill="1" applyBorder="1" applyAlignment="1"/>
    <xf numFmtId="37" fontId="35" fillId="5" borderId="0" xfId="0" applyNumberFormat="1" applyFont="1" applyFill="1" applyBorder="1" applyAlignment="1"/>
    <xf numFmtId="37" fontId="35" fillId="5" borderId="22" xfId="0" applyNumberFormat="1" applyFont="1" applyFill="1" applyBorder="1" applyAlignment="1"/>
    <xf numFmtId="37" fontId="35" fillId="5" borderId="13" xfId="0" applyNumberFormat="1" applyFont="1" applyFill="1" applyBorder="1" applyAlignment="1"/>
    <xf numFmtId="37" fontId="35" fillId="5" borderId="2" xfId="0" applyNumberFormat="1" applyFont="1" applyFill="1" applyBorder="1" applyAlignment="1"/>
    <xf numFmtId="37" fontId="35" fillId="5" borderId="15" xfId="0" applyNumberFormat="1" applyFont="1" applyFill="1" applyBorder="1" applyAlignment="1"/>
    <xf numFmtId="37" fontId="35" fillId="5" borderId="10" xfId="20" applyNumberFormat="1" applyFont="1" applyFill="1" applyBorder="1" applyAlignment="1">
      <alignment horizontal="right"/>
    </xf>
    <xf numFmtId="37" fontId="35" fillId="5" borderId="71" xfId="0" applyNumberFormat="1" applyFont="1" applyFill="1" applyBorder="1" applyAlignment="1"/>
    <xf numFmtId="37" fontId="35" fillId="5" borderId="29" xfId="0" applyNumberFormat="1" applyFont="1" applyFill="1" applyBorder="1" applyAlignment="1"/>
    <xf numFmtId="37" fontId="35" fillId="5" borderId="26" xfId="0" applyNumberFormat="1" applyFont="1" applyFill="1" applyBorder="1" applyAlignment="1">
      <alignment horizontal="right"/>
    </xf>
    <xf numFmtId="37" fontId="35" fillId="5" borderId="10" xfId="0" applyNumberFormat="1" applyFont="1" applyFill="1" applyBorder="1" applyAlignment="1">
      <alignment horizontal="right"/>
    </xf>
    <xf numFmtId="37" fontId="35" fillId="5" borderId="69" xfId="0" applyNumberFormat="1" applyFont="1" applyFill="1" applyBorder="1" applyAlignment="1">
      <alignment horizontal="right"/>
    </xf>
    <xf numFmtId="37" fontId="35" fillId="5" borderId="67" xfId="0" applyNumberFormat="1" applyFont="1" applyFill="1" applyBorder="1" applyAlignment="1">
      <alignment horizontal="right"/>
    </xf>
    <xf numFmtId="37" fontId="35" fillId="5" borderId="29" xfId="0" applyNumberFormat="1" applyFont="1" applyFill="1" applyBorder="1" applyAlignment="1">
      <alignment horizontal="right"/>
    </xf>
    <xf numFmtId="37" fontId="35" fillId="5" borderId="4" xfId="0" applyNumberFormat="1" applyFont="1" applyFill="1" applyBorder="1" applyAlignment="1">
      <alignment horizontal="right"/>
    </xf>
    <xf numFmtId="37" fontId="35" fillId="5" borderId="0" xfId="0" applyNumberFormat="1" applyFont="1" applyFill="1" applyBorder="1" applyAlignment="1">
      <alignment horizontal="right"/>
    </xf>
    <xf numFmtId="37" fontId="35" fillId="5" borderId="32" xfId="0" applyNumberFormat="1" applyFont="1" applyFill="1" applyBorder="1" applyAlignment="1">
      <alignment horizontal="right"/>
    </xf>
    <xf numFmtId="3" fontId="4" fillId="5" borderId="0" xfId="25" applyNumberFormat="1" applyFont="1" applyFill="1" applyAlignment="1">
      <alignment horizontal="center"/>
    </xf>
    <xf numFmtId="0" fontId="25" fillId="5" borderId="0" xfId="0" applyFont="1" applyFill="1" applyBorder="1" applyAlignment="1">
      <alignment vertical="top" wrapText="1"/>
    </xf>
    <xf numFmtId="0" fontId="13" fillId="5" borderId="0" xfId="0" applyFont="1" applyFill="1" applyBorder="1" applyAlignment="1">
      <alignment vertical="top" wrapText="1"/>
    </xf>
    <xf numFmtId="0" fontId="25" fillId="5" borderId="0" xfId="0" applyFont="1" applyFill="1" applyBorder="1" applyAlignment="1">
      <alignment wrapText="1"/>
    </xf>
    <xf numFmtId="0" fontId="13" fillId="5" borderId="0" xfId="0" applyFont="1" applyFill="1" applyBorder="1" applyAlignment="1">
      <alignment wrapText="1"/>
    </xf>
    <xf numFmtId="0" fontId="20" fillId="5" borderId="0" xfId="14" applyFont="1" applyFill="1" applyBorder="1" applyAlignment="1">
      <alignment horizontal="center"/>
    </xf>
    <xf numFmtId="0" fontId="4" fillId="5" borderId="0" xfId="14" applyFont="1" applyFill="1" applyAlignment="1">
      <alignment horizontal="center" vertical="center"/>
    </xf>
    <xf numFmtId="0" fontId="26" fillId="5" borderId="0" xfId="0" applyFont="1" applyFill="1" applyBorder="1" applyAlignment="1">
      <alignment horizontal="right" vertical="top" wrapText="1"/>
    </xf>
    <xf numFmtId="0" fontId="26" fillId="5" borderId="0" xfId="14" applyFont="1" applyFill="1" applyAlignment="1">
      <alignment horizontal="right" vertical="top" wrapText="1"/>
    </xf>
    <xf numFmtId="0" fontId="23" fillId="5" borderId="0" xfId="14" applyFont="1" applyFill="1" applyAlignment="1">
      <alignment horizontal="center" vertical="center"/>
    </xf>
    <xf numFmtId="165" fontId="23" fillId="5" borderId="0" xfId="6" applyNumberFormat="1" applyFont="1" applyFill="1" applyBorder="1" applyAlignment="1">
      <alignment horizontal="center" wrapText="1"/>
    </xf>
    <xf numFmtId="0" fontId="13" fillId="5" borderId="0" xfId="14" applyFont="1" applyFill="1" applyAlignment="1"/>
    <xf numFmtId="166" fontId="23" fillId="5" borderId="0" xfId="14" applyNumberFormat="1" applyFont="1" applyFill="1" applyAlignment="1"/>
    <xf numFmtId="164" fontId="22" fillId="0" borderId="0" xfId="16" applyNumberFormat="1" applyFont="1"/>
    <xf numFmtId="164" fontId="22" fillId="0" borderId="0" xfId="16" applyNumberFormat="1" applyFont="1" applyBorder="1"/>
    <xf numFmtId="0" fontId="66" fillId="0" borderId="0" xfId="19" applyFont="1"/>
    <xf numFmtId="164" fontId="69" fillId="0" borderId="0" xfId="16" applyNumberFormat="1" applyFont="1"/>
    <xf numFmtId="0" fontId="1" fillId="0" borderId="0" xfId="14" applyNumberFormat="1" applyFont="1" applyAlignment="1"/>
    <xf numFmtId="3" fontId="3" fillId="0" borderId="0" xfId="14" applyNumberFormat="1" applyFont="1" applyAlignment="1">
      <alignment horizontal="center"/>
    </xf>
    <xf numFmtId="3" fontId="4" fillId="0" borderId="0" xfId="14" applyNumberFormat="1" applyFont="1" applyAlignment="1">
      <alignment horizontal="center"/>
    </xf>
    <xf numFmtId="0" fontId="5" fillId="0" borderId="0" xfId="14" applyNumberFormat="1" applyFont="1" applyAlignment="1">
      <alignment horizontal="center"/>
    </xf>
    <xf numFmtId="0" fontId="7" fillId="0" borderId="115" xfId="14" applyNumberFormat="1" applyFont="1" applyBorder="1" applyAlignment="1"/>
    <xf numFmtId="0" fontId="7" fillId="0" borderId="116" xfId="14" applyNumberFormat="1" applyFont="1" applyBorder="1" applyAlignment="1"/>
    <xf numFmtId="0" fontId="7" fillId="0" borderId="117" xfId="14" applyNumberFormat="1" applyFont="1" applyBorder="1" applyAlignment="1"/>
    <xf numFmtId="0" fontId="6" fillId="0" borderId="0" xfId="14" applyNumberFormat="1" applyFont="1" applyAlignment="1">
      <alignment horizontal="center"/>
    </xf>
    <xf numFmtId="3" fontId="4" fillId="0" borderId="22" xfId="14" applyNumberFormat="1" applyFont="1" applyBorder="1" applyAlignment="1">
      <alignment horizontal="center"/>
    </xf>
    <xf numFmtId="3" fontId="4" fillId="0" borderId="6" xfId="14" applyNumberFormat="1" applyFont="1" applyBorder="1" applyAlignment="1">
      <alignment horizontal="center"/>
    </xf>
    <xf numFmtId="3" fontId="4" fillId="0" borderId="8" xfId="14" applyNumberFormat="1" applyFont="1" applyBorder="1" applyAlignment="1">
      <alignment horizontal="center"/>
    </xf>
    <xf numFmtId="164" fontId="7" fillId="0" borderId="13" xfId="14" applyNumberFormat="1" applyFont="1" applyBorder="1" applyAlignment="1">
      <alignment horizontal="center"/>
    </xf>
    <xf numFmtId="164" fontId="7" fillId="0" borderId="2" xfId="14" applyNumberFormat="1" applyFont="1" applyBorder="1" applyAlignment="1">
      <alignment horizontal="center"/>
    </xf>
    <xf numFmtId="164" fontId="7" fillId="0" borderId="15" xfId="14" applyNumberFormat="1" applyFont="1" applyBorder="1" applyAlignment="1">
      <alignment horizontal="center"/>
    </xf>
    <xf numFmtId="0" fontId="3" fillId="5" borderId="10" xfId="14" applyNumberFormat="1" applyFont="1" applyFill="1" applyBorder="1" applyAlignment="1">
      <alignment horizontal="left" indent="4"/>
    </xf>
    <xf numFmtId="0" fontId="3" fillId="5" borderId="29" xfId="14" applyNumberFormat="1" applyFont="1" applyFill="1" applyBorder="1" applyAlignment="1">
      <alignment horizontal="left" indent="4"/>
    </xf>
    <xf numFmtId="0" fontId="3" fillId="5" borderId="30" xfId="14" applyNumberFormat="1" applyFont="1" applyFill="1" applyBorder="1" applyAlignment="1">
      <alignment horizontal="left" indent="4"/>
    </xf>
    <xf numFmtId="0" fontId="3" fillId="5" borderId="16" xfId="14" applyNumberFormat="1" applyFont="1" applyFill="1" applyBorder="1" applyAlignment="1"/>
    <xf numFmtId="0" fontId="3" fillId="5" borderId="70" xfId="14" applyNumberFormat="1" applyFont="1" applyFill="1" applyBorder="1" applyAlignment="1"/>
    <xf numFmtId="0" fontId="3" fillId="5" borderId="26" xfId="14" applyNumberFormat="1" applyFont="1" applyFill="1" applyBorder="1" applyAlignment="1"/>
    <xf numFmtId="0" fontId="3" fillId="5" borderId="4" xfId="14" applyNumberFormat="1" applyFont="1" applyFill="1" applyBorder="1" applyAlignment="1"/>
    <xf numFmtId="0" fontId="7" fillId="0" borderId="110" xfId="14" applyNumberFormat="1" applyFont="1" applyBorder="1" applyAlignment="1"/>
    <xf numFmtId="0" fontId="7" fillId="0" borderId="111" xfId="14" applyNumberFormat="1" applyFont="1" applyBorder="1" applyAlignment="1"/>
    <xf numFmtId="0" fontId="7" fillId="0" borderId="66" xfId="14" applyNumberFormat="1" applyFont="1" applyBorder="1" applyAlignment="1"/>
    <xf numFmtId="0" fontId="3" fillId="0" borderId="112" xfId="14" applyNumberFormat="1" applyFont="1" applyFill="1" applyBorder="1" applyAlignment="1">
      <alignment horizontal="left" indent="2"/>
    </xf>
    <xf numFmtId="0" fontId="3" fillId="0" borderId="113" xfId="14" applyNumberFormat="1" applyFont="1" applyFill="1" applyBorder="1" applyAlignment="1">
      <alignment horizontal="left" indent="2"/>
    </xf>
    <xf numFmtId="0" fontId="3" fillId="0" borderId="114" xfId="14" applyNumberFormat="1" applyFont="1" applyFill="1" applyBorder="1" applyAlignment="1">
      <alignment horizontal="left" indent="2"/>
    </xf>
    <xf numFmtId="0" fontId="3" fillId="5" borderId="10" xfId="14" applyNumberFormat="1" applyFont="1" applyFill="1" applyBorder="1" applyAlignment="1">
      <alignment horizontal="left" indent="2"/>
    </xf>
    <xf numFmtId="0" fontId="3" fillId="5" borderId="29" xfId="14" applyNumberFormat="1" applyFont="1" applyFill="1" applyBorder="1" applyAlignment="1">
      <alignment horizontal="left" indent="2"/>
    </xf>
    <xf numFmtId="0" fontId="3" fillId="5" borderId="30" xfId="14" applyNumberFormat="1" applyFont="1" applyFill="1" applyBorder="1" applyAlignment="1">
      <alignment horizontal="left" indent="2"/>
    </xf>
    <xf numFmtId="164" fontId="7" fillId="0" borderId="52" xfId="14" applyNumberFormat="1" applyFont="1" applyBorder="1" applyAlignment="1">
      <alignment horizontal="center" wrapText="1"/>
    </xf>
    <xf numFmtId="164" fontId="7" fillId="0" borderId="7" xfId="14" applyNumberFormat="1" applyFont="1" applyBorder="1" applyAlignment="1">
      <alignment horizontal="center" wrapText="1"/>
    </xf>
    <xf numFmtId="164" fontId="7" fillId="0" borderId="52" xfId="14" applyNumberFormat="1" applyFont="1" applyBorder="1" applyAlignment="1">
      <alignment horizontal="center"/>
    </xf>
    <xf numFmtId="164" fontId="7" fillId="0" borderId="7" xfId="14" applyNumberFormat="1" applyFont="1" applyBorder="1" applyAlignment="1">
      <alignment horizontal="center"/>
    </xf>
    <xf numFmtId="164" fontId="7" fillId="0" borderId="52" xfId="14" applyNumberFormat="1" applyFont="1" applyBorder="1" applyAlignment="1">
      <alignment horizontal="right"/>
    </xf>
    <xf numFmtId="164" fontId="7" fillId="0" borderId="7" xfId="14" applyNumberFormat="1" applyFont="1" applyBorder="1" applyAlignment="1">
      <alignment horizontal="right"/>
    </xf>
    <xf numFmtId="3" fontId="6" fillId="0" borderId="0" xfId="14" applyNumberFormat="1" applyFont="1" applyAlignment="1">
      <alignment horizontal="center"/>
    </xf>
    <xf numFmtId="0" fontId="7" fillId="5" borderId="11" xfId="14" applyNumberFormat="1" applyFont="1" applyFill="1" applyBorder="1" applyAlignment="1">
      <alignment horizontal="left"/>
    </xf>
    <xf numFmtId="0" fontId="7" fillId="5" borderId="34" xfId="14" applyNumberFormat="1" applyFont="1" applyFill="1" applyBorder="1" applyAlignment="1">
      <alignment horizontal="left"/>
    </xf>
    <xf numFmtId="0" fontId="7" fillId="5" borderId="35" xfId="14" applyNumberFormat="1" applyFont="1" applyFill="1" applyBorder="1" applyAlignment="1">
      <alignment horizontal="left"/>
    </xf>
    <xf numFmtId="0" fontId="3" fillId="5" borderId="10" xfId="14" applyNumberFormat="1" applyFont="1" applyFill="1" applyBorder="1" applyAlignment="1"/>
    <xf numFmtId="0" fontId="3" fillId="5" borderId="29" xfId="14" applyNumberFormat="1" applyFont="1" applyFill="1" applyBorder="1" applyAlignment="1"/>
    <xf numFmtId="0" fontId="3" fillId="5" borderId="30" xfId="14" applyNumberFormat="1" applyFont="1" applyFill="1" applyBorder="1" applyAlignment="1"/>
    <xf numFmtId="0" fontId="3" fillId="5" borderId="17" xfId="14" applyNumberFormat="1" applyFont="1" applyFill="1" applyBorder="1" applyAlignment="1"/>
    <xf numFmtId="0" fontId="7" fillId="0" borderId="11" xfId="14" applyNumberFormat="1" applyFont="1" applyBorder="1" applyAlignment="1"/>
    <xf numFmtId="0" fontId="7" fillId="0" borderId="34" xfId="14" applyNumberFormat="1" applyFont="1" applyBorder="1" applyAlignment="1"/>
    <xf numFmtId="0" fontId="7" fillId="0" borderId="35" xfId="14" applyNumberFormat="1" applyFont="1" applyBorder="1" applyAlignment="1"/>
    <xf numFmtId="0" fontId="3" fillId="5" borderId="11" xfId="14" applyNumberFormat="1" applyFont="1" applyFill="1" applyBorder="1" applyAlignment="1">
      <alignment horizontal="left" indent="2"/>
    </xf>
    <xf numFmtId="0" fontId="3" fillId="5" borderId="34" xfId="14" applyNumberFormat="1" applyFont="1" applyFill="1" applyBorder="1" applyAlignment="1">
      <alignment horizontal="left" indent="2"/>
    </xf>
    <xf numFmtId="0" fontId="3" fillId="5" borderId="35" xfId="14" applyNumberFormat="1" applyFont="1" applyFill="1" applyBorder="1" applyAlignment="1">
      <alignment horizontal="left" indent="2"/>
    </xf>
    <xf numFmtId="0" fontId="7" fillId="5" borderId="13" xfId="14" applyNumberFormat="1" applyFont="1" applyFill="1" applyBorder="1" applyAlignment="1"/>
    <xf numFmtId="0" fontId="7" fillId="5" borderId="2" xfId="14" applyNumberFormat="1" applyFont="1" applyFill="1" applyBorder="1" applyAlignment="1"/>
    <xf numFmtId="0" fontId="7" fillId="5" borderId="15" xfId="14" applyNumberFormat="1" applyFont="1" applyFill="1" applyBorder="1" applyAlignment="1"/>
    <xf numFmtId="0" fontId="3" fillId="5" borderId="18" xfId="14" applyNumberFormat="1" applyFont="1" applyFill="1" applyBorder="1" applyAlignment="1">
      <alignment horizontal="center" vertical="center" wrapText="1"/>
    </xf>
    <xf numFmtId="0" fontId="8" fillId="5" borderId="19" xfId="14" applyNumberFormat="1" applyFont="1" applyFill="1" applyBorder="1" applyAlignment="1">
      <alignment vertical="center"/>
    </xf>
    <xf numFmtId="0" fontId="8" fillId="5" borderId="20" xfId="14" applyNumberFormat="1" applyFont="1" applyFill="1" applyBorder="1" applyAlignment="1">
      <alignment vertical="center"/>
    </xf>
    <xf numFmtId="0" fontId="8" fillId="5" borderId="14" xfId="14" applyNumberFormat="1" applyFont="1" applyFill="1" applyBorder="1" applyAlignment="1">
      <alignment vertical="center"/>
    </xf>
    <xf numFmtId="0" fontId="8" fillId="5" borderId="23" xfId="14" applyNumberFormat="1" applyFont="1" applyFill="1" applyBorder="1" applyAlignment="1">
      <alignment vertical="center"/>
    </xf>
    <xf numFmtId="0" fontId="8" fillId="5" borderId="12" xfId="14" applyNumberFormat="1" applyFont="1" applyFill="1" applyBorder="1" applyAlignment="1">
      <alignment vertical="center"/>
    </xf>
    <xf numFmtId="0" fontId="3" fillId="5" borderId="108" xfId="14" applyNumberFormat="1" applyFont="1" applyFill="1" applyBorder="1" applyAlignment="1">
      <alignment horizontal="left"/>
    </xf>
    <xf numFmtId="0" fontId="8" fillId="5" borderId="109" xfId="14" applyFill="1" applyBorder="1"/>
    <xf numFmtId="0" fontId="8" fillId="5" borderId="26" xfId="14" applyFill="1" applyBorder="1"/>
    <xf numFmtId="0" fontId="8" fillId="5" borderId="4" xfId="14" applyFill="1" applyBorder="1"/>
    <xf numFmtId="0" fontId="3" fillId="5" borderId="10" xfId="0" applyNumberFormat="1" applyFont="1" applyFill="1" applyBorder="1" applyAlignment="1">
      <alignment horizontal="left" indent="4"/>
    </xf>
    <xf numFmtId="0" fontId="3" fillId="5" borderId="29" xfId="0" applyNumberFormat="1" applyFont="1" applyFill="1" applyBorder="1" applyAlignment="1">
      <alignment horizontal="left" indent="4"/>
    </xf>
    <xf numFmtId="0" fontId="3" fillId="5" borderId="13" xfId="14" applyNumberFormat="1" applyFont="1" applyFill="1" applyBorder="1" applyAlignment="1"/>
    <xf numFmtId="0" fontId="3" fillId="5" borderId="2" xfId="14" applyNumberFormat="1" applyFont="1" applyFill="1" applyBorder="1" applyAlignment="1"/>
    <xf numFmtId="0" fontId="3" fillId="5" borderId="15" xfId="14" applyNumberFormat="1" applyFont="1" applyFill="1" applyBorder="1" applyAlignment="1"/>
    <xf numFmtId="0" fontId="3" fillId="5" borderId="23" xfId="14" applyNumberFormat="1" applyFont="1" applyFill="1" applyBorder="1" applyAlignment="1">
      <alignment horizontal="left"/>
    </xf>
    <xf numFmtId="0" fontId="3" fillId="5" borderId="12" xfId="14" applyNumberFormat="1" applyFont="1" applyFill="1" applyBorder="1" applyAlignment="1">
      <alignment horizontal="left"/>
    </xf>
    <xf numFmtId="0" fontId="7" fillId="5" borderId="2" xfId="14" applyNumberFormat="1" applyFont="1" applyFill="1" applyBorder="1" applyAlignment="1">
      <alignment horizontal="left"/>
    </xf>
    <xf numFmtId="0" fontId="7" fillId="5" borderId="15" xfId="14" applyNumberFormat="1" applyFont="1" applyFill="1" applyBorder="1" applyAlignment="1">
      <alignment horizontal="left"/>
    </xf>
    <xf numFmtId="0" fontId="3" fillId="5" borderId="2" xfId="14" applyNumberFormat="1" applyFont="1" applyFill="1" applyBorder="1" applyAlignment="1">
      <alignment horizontal="left"/>
    </xf>
    <xf numFmtId="0" fontId="3" fillId="5" borderId="15" xfId="14" applyNumberFormat="1" applyFont="1" applyFill="1" applyBorder="1" applyAlignment="1">
      <alignment horizontal="left"/>
    </xf>
    <xf numFmtId="0" fontId="8" fillId="5" borderId="19" xfId="14" applyNumberFormat="1" applyFont="1" applyFill="1" applyBorder="1" applyAlignment="1">
      <alignment horizontal="center" vertical="center" wrapText="1"/>
    </xf>
    <xf numFmtId="0" fontId="8" fillId="5" borderId="20" xfId="14" applyNumberFormat="1" applyFont="1" applyFill="1" applyBorder="1" applyAlignment="1">
      <alignment horizontal="center" vertical="center" wrapText="1"/>
    </xf>
    <xf numFmtId="0" fontId="8" fillId="5" borderId="14" xfId="14" applyNumberFormat="1" applyFont="1" applyFill="1" applyBorder="1" applyAlignment="1">
      <alignment horizontal="center" vertical="center" wrapText="1"/>
    </xf>
    <xf numFmtId="0" fontId="8" fillId="5" borderId="23" xfId="14" applyNumberFormat="1"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0" fontId="8" fillId="5" borderId="19" xfId="14" applyNumberFormat="1" applyFont="1" applyFill="1" applyBorder="1" applyAlignment="1">
      <alignment vertical="center" wrapText="1"/>
    </xf>
    <xf numFmtId="0" fontId="8" fillId="5" borderId="14" xfId="14" applyNumberFormat="1" applyFont="1" applyFill="1" applyBorder="1" applyAlignment="1">
      <alignment vertical="center" wrapText="1"/>
    </xf>
    <xf numFmtId="0" fontId="8" fillId="5" borderId="23" xfId="14" applyNumberFormat="1" applyFont="1" applyFill="1" applyBorder="1" applyAlignment="1">
      <alignment vertical="center" wrapText="1"/>
    </xf>
    <xf numFmtId="0" fontId="3" fillId="5" borderId="26" xfId="14" applyNumberFormat="1" applyFont="1" applyFill="1" applyBorder="1" applyAlignment="1">
      <alignment horizontal="left"/>
    </xf>
    <xf numFmtId="0" fontId="3" fillId="5" borderId="4" xfId="14" applyNumberFormat="1" applyFont="1" applyFill="1" applyBorder="1" applyAlignment="1">
      <alignment horizontal="left"/>
    </xf>
    <xf numFmtId="0" fontId="3" fillId="5" borderId="19" xfId="14" applyNumberFormat="1" applyFont="1" applyFill="1" applyBorder="1" applyAlignment="1">
      <alignment horizontal="left"/>
    </xf>
    <xf numFmtId="0" fontId="3" fillId="5" borderId="20" xfId="14" applyNumberFormat="1" applyFont="1" applyFill="1" applyBorder="1" applyAlignment="1">
      <alignment horizontal="left"/>
    </xf>
    <xf numFmtId="0" fontId="7" fillId="5" borderId="18" xfId="14" applyNumberFormat="1" applyFont="1" applyFill="1" applyBorder="1" applyAlignment="1"/>
    <xf numFmtId="0" fontId="8" fillId="5" borderId="19" xfId="14" applyNumberFormat="1" applyFont="1" applyFill="1" applyBorder="1" applyAlignment="1"/>
    <xf numFmtId="0" fontId="8" fillId="5" borderId="21" xfId="14" applyNumberFormat="1" applyFont="1" applyFill="1" applyBorder="1" applyAlignment="1"/>
    <xf numFmtId="0" fontId="8" fillId="5" borderId="0" xfId="14" applyNumberFormat="1" applyFont="1" applyFill="1" applyBorder="1" applyAlignment="1"/>
    <xf numFmtId="0" fontId="8" fillId="5" borderId="5" xfId="14" applyNumberFormat="1" applyFont="1" applyFill="1" applyBorder="1" applyAlignment="1"/>
    <xf numFmtId="0" fontId="8" fillId="5" borderId="6" xfId="14" applyNumberFormat="1" applyFont="1" applyFill="1" applyBorder="1" applyAlignment="1"/>
    <xf numFmtId="0" fontId="18" fillId="5" borderId="123" xfId="24" applyFont="1" applyFill="1" applyBorder="1" applyAlignment="1">
      <alignment horizontal="center"/>
    </xf>
    <xf numFmtId="0" fontId="7" fillId="5" borderId="124" xfId="24" applyFont="1" applyFill="1" applyBorder="1" applyAlignment="1"/>
    <xf numFmtId="0" fontId="3" fillId="5" borderId="125" xfId="0" applyFont="1" applyFill="1" applyBorder="1" applyAlignment="1"/>
    <xf numFmtId="0" fontId="7" fillId="5" borderId="126" xfId="24" applyFont="1" applyFill="1" applyBorder="1" applyAlignment="1">
      <alignment horizontal="center" wrapText="1"/>
    </xf>
    <xf numFmtId="0" fontId="7" fillId="5" borderId="27" xfId="24" applyFont="1" applyFill="1" applyBorder="1" applyAlignment="1">
      <alignment horizontal="center" wrapText="1"/>
    </xf>
    <xf numFmtId="0" fontId="7" fillId="5" borderId="118" xfId="24" applyFont="1" applyFill="1" applyBorder="1" applyAlignment="1">
      <alignment horizontal="center"/>
    </xf>
    <xf numFmtId="0" fontId="8" fillId="5" borderId="119" xfId="0" applyFont="1" applyFill="1" applyBorder="1" applyAlignment="1">
      <alignment horizontal="center"/>
    </xf>
    <xf numFmtId="0" fontId="8" fillId="5" borderId="120" xfId="0" applyFont="1" applyFill="1" applyBorder="1" applyAlignment="1">
      <alignment horizontal="center"/>
    </xf>
    <xf numFmtId="0" fontId="5" fillId="5" borderId="0" xfId="25" applyFont="1" applyFill="1" applyAlignment="1"/>
    <xf numFmtId="0" fontId="6" fillId="5" borderId="0" xfId="0" applyFont="1" applyFill="1" applyBorder="1" applyAlignment="1"/>
    <xf numFmtId="0" fontId="5" fillId="5" borderId="0" xfId="24" applyFont="1" applyFill="1" applyAlignment="1">
      <alignment horizontal="center"/>
    </xf>
    <xf numFmtId="0" fontId="16" fillId="5" borderId="0" xfId="0" applyFont="1" applyFill="1" applyAlignment="1">
      <alignment horizontal="center"/>
    </xf>
    <xf numFmtId="3" fontId="5" fillId="5" borderId="0" xfId="24" applyNumberFormat="1" applyFont="1" applyFill="1" applyAlignment="1">
      <alignment horizontal="center"/>
    </xf>
    <xf numFmtId="0" fontId="17" fillId="5" borderId="0" xfId="0" applyFont="1" applyFill="1" applyBorder="1" applyAlignment="1">
      <alignment horizontal="center"/>
    </xf>
    <xf numFmtId="0" fontId="7" fillId="5" borderId="121" xfId="24" applyFont="1" applyFill="1" applyBorder="1" applyAlignment="1">
      <alignment horizontal="center" wrapText="1"/>
    </xf>
    <xf numFmtId="0" fontId="8" fillId="5" borderId="122" xfId="0" applyFont="1" applyFill="1" applyBorder="1" applyAlignment="1">
      <alignment horizontal="center" wrapText="1"/>
    </xf>
    <xf numFmtId="0" fontId="8" fillId="5" borderId="27" xfId="0" applyFont="1" applyFill="1" applyBorder="1" applyAlignment="1">
      <alignment horizontal="center" wrapText="1"/>
    </xf>
    <xf numFmtId="0" fontId="6" fillId="5" borderId="0" xfId="24" applyFont="1" applyFill="1" applyAlignment="1">
      <alignment horizontal="center"/>
    </xf>
    <xf numFmtId="0" fontId="7" fillId="5" borderId="124" xfId="24" applyFont="1" applyFill="1" applyBorder="1" applyAlignment="1">
      <alignment wrapText="1"/>
    </xf>
    <xf numFmtId="0" fontId="8" fillId="5" borderId="125" xfId="0" applyFont="1" applyFill="1" applyBorder="1" applyAlignment="1">
      <alignment wrapText="1"/>
    </xf>
    <xf numFmtId="0" fontId="3" fillId="5" borderId="122" xfId="0" applyFont="1" applyFill="1" applyBorder="1" applyAlignment="1">
      <alignment horizontal="center" wrapText="1"/>
    </xf>
    <xf numFmtId="0" fontId="1" fillId="0" borderId="0" xfId="25" applyFont="1" applyAlignment="1"/>
    <xf numFmtId="0" fontId="19" fillId="0" borderId="0" xfId="18" applyFont="1" applyBorder="1" applyAlignment="1"/>
    <xf numFmtId="0" fontId="14" fillId="0" borderId="0" xfId="25" applyFont="1" applyAlignment="1">
      <alignment horizontal="center"/>
    </xf>
    <xf numFmtId="0" fontId="21" fillId="0" borderId="0" xfId="18" applyFont="1" applyBorder="1" applyAlignment="1">
      <alignment horizontal="center"/>
    </xf>
    <xf numFmtId="3" fontId="21" fillId="0" borderId="0" xfId="25" applyNumberFormat="1" applyFont="1" applyAlignment="1">
      <alignment horizontal="center"/>
    </xf>
    <xf numFmtId="0" fontId="3" fillId="0" borderId="0" xfId="18" applyFont="1" applyBorder="1" applyAlignment="1">
      <alignment horizontal="center"/>
    </xf>
    <xf numFmtId="3" fontId="4" fillId="5" borderId="0" xfId="17" applyNumberFormat="1" applyFont="1" applyFill="1" applyBorder="1" applyAlignment="1">
      <alignment horizontal="left" wrapText="1"/>
    </xf>
    <xf numFmtId="0" fontId="24" fillId="0" borderId="18" xfId="25" applyFont="1" applyFill="1" applyBorder="1" applyAlignment="1">
      <alignment horizontal="center" vertical="center" wrapText="1"/>
    </xf>
    <xf numFmtId="0" fontId="8" fillId="0" borderId="20" xfId="18" applyBorder="1" applyAlignment="1">
      <alignment horizontal="center" vertical="center" wrapText="1"/>
    </xf>
    <xf numFmtId="0" fontId="8" fillId="0" borderId="14" xfId="18" applyBorder="1" applyAlignment="1">
      <alignment vertical="center" wrapText="1"/>
    </xf>
    <xf numFmtId="0" fontId="8" fillId="0" borderId="12" xfId="18" applyBorder="1" applyAlignment="1">
      <alignment vertical="center" wrapText="1"/>
    </xf>
    <xf numFmtId="0" fontId="8" fillId="0" borderId="20" xfId="18" applyFill="1" applyBorder="1" applyAlignment="1">
      <alignment horizontal="center" vertical="center" wrapText="1"/>
    </xf>
    <xf numFmtId="0" fontId="8" fillId="0" borderId="14" xfId="18" applyFill="1" applyBorder="1" applyAlignment="1">
      <alignment vertical="center" wrapText="1"/>
    </xf>
    <xf numFmtId="0" fontId="8" fillId="0" borderId="12" xfId="18" applyFill="1" applyBorder="1" applyAlignment="1">
      <alignment vertical="center" wrapText="1"/>
    </xf>
    <xf numFmtId="1" fontId="23" fillId="0" borderId="18" xfId="25" applyNumberFormat="1" applyFont="1" applyFill="1" applyBorder="1" applyAlignment="1">
      <alignment horizontal="center" vertical="center" wrapText="1"/>
    </xf>
    <xf numFmtId="0" fontId="8" fillId="0" borderId="14" xfId="18" applyBorder="1" applyAlignment="1">
      <alignment horizontal="center" vertical="center" wrapText="1"/>
    </xf>
    <xf numFmtId="0" fontId="8" fillId="0" borderId="12" xfId="18" applyBorder="1" applyAlignment="1">
      <alignment horizontal="center" vertical="center" wrapText="1"/>
    </xf>
    <xf numFmtId="1" fontId="23" fillId="0" borderId="13" xfId="25" applyNumberFormat="1" applyFont="1" applyFill="1" applyBorder="1" applyAlignment="1">
      <alignment horizontal="center" vertical="center" wrapText="1"/>
    </xf>
    <xf numFmtId="0" fontId="8" fillId="0" borderId="2" xfId="18" applyBorder="1" applyAlignment="1">
      <alignment horizontal="center" vertical="center" wrapText="1"/>
    </xf>
    <xf numFmtId="0" fontId="8" fillId="0" borderId="15" xfId="18" applyBorder="1" applyAlignment="1">
      <alignment horizontal="center" vertical="center" wrapText="1"/>
    </xf>
    <xf numFmtId="3" fontId="4" fillId="0" borderId="0" xfId="17" applyNumberFormat="1" applyFont="1" applyBorder="1" applyAlignment="1">
      <alignment horizontal="left" wrapText="1"/>
    </xf>
    <xf numFmtId="0" fontId="23" fillId="0" borderId="14" xfId="25" applyFont="1" applyFill="1" applyBorder="1" applyAlignment="1">
      <alignment horizontal="center"/>
    </xf>
    <xf numFmtId="0" fontId="23" fillId="0" borderId="12" xfId="25" applyFont="1" applyFill="1" applyBorder="1" applyAlignment="1">
      <alignment horizontal="center"/>
    </xf>
    <xf numFmtId="0" fontId="23" fillId="0" borderId="13" xfId="25" applyFont="1" applyFill="1" applyBorder="1" applyAlignment="1">
      <alignment horizontal="center"/>
    </xf>
    <xf numFmtId="0" fontId="8" fillId="0" borderId="15" xfId="18" applyBorder="1" applyAlignment="1">
      <alignment horizontal="center"/>
    </xf>
    <xf numFmtId="0" fontId="3" fillId="0" borderId="0" xfId="25" applyFont="1" applyAlignment="1">
      <alignment horizontal="center"/>
    </xf>
    <xf numFmtId="0" fontId="26" fillId="5" borderId="0" xfId="0" applyFont="1" applyFill="1" applyBorder="1" applyAlignment="1">
      <alignment horizontal="right" vertical="top" wrapText="1"/>
    </xf>
    <xf numFmtId="0" fontId="26" fillId="5" borderId="0" xfId="14" applyFont="1" applyFill="1" applyAlignment="1">
      <alignment horizontal="right" vertical="top" wrapText="1"/>
    </xf>
    <xf numFmtId="0" fontId="25" fillId="5" borderId="0" xfId="0" applyFont="1" applyFill="1" applyBorder="1" applyAlignment="1">
      <alignment vertical="top" wrapText="1"/>
    </xf>
    <xf numFmtId="0" fontId="13" fillId="5" borderId="0" xfId="0" applyFont="1" applyFill="1" applyBorder="1" applyAlignment="1">
      <alignment vertical="top" wrapText="1"/>
    </xf>
    <xf numFmtId="3" fontId="25" fillId="5" borderId="0" xfId="25" applyNumberFormat="1" applyFont="1" applyFill="1" applyAlignment="1">
      <alignment horizontal="center"/>
    </xf>
    <xf numFmtId="0" fontId="4" fillId="5" borderId="0" xfId="14" applyFont="1" applyFill="1" applyBorder="1" applyAlignment="1">
      <alignment horizontal="left"/>
    </xf>
    <xf numFmtId="0" fontId="25" fillId="5" borderId="0" xfId="14" applyFont="1" applyFill="1" applyBorder="1" applyAlignment="1">
      <alignment horizontal="left"/>
    </xf>
    <xf numFmtId="0" fontId="13" fillId="5" borderId="0" xfId="14" applyFont="1" applyFill="1" applyBorder="1" applyAlignment="1">
      <alignment horizontal="left"/>
    </xf>
    <xf numFmtId="0" fontId="25" fillId="5" borderId="0" xfId="14" applyNumberFormat="1" applyFont="1" applyFill="1" applyBorder="1" applyAlignment="1">
      <alignment vertical="top" wrapText="1"/>
    </xf>
    <xf numFmtId="0" fontId="13" fillId="5" borderId="0" xfId="14" applyFont="1" applyFill="1" applyBorder="1" applyAlignment="1">
      <alignment vertical="top" wrapText="1"/>
    </xf>
    <xf numFmtId="0" fontId="25" fillId="5" borderId="0" xfId="14" applyFont="1" applyFill="1" applyBorder="1" applyAlignment="1">
      <alignment horizontal="left" wrapText="1"/>
    </xf>
    <xf numFmtId="0" fontId="4" fillId="5" borderId="0" xfId="14" applyFont="1" applyFill="1" applyBorder="1" applyAlignment="1">
      <alignment horizontal="center" wrapText="1"/>
    </xf>
    <xf numFmtId="0" fontId="4" fillId="5" borderId="23" xfId="14" applyFont="1" applyFill="1" applyBorder="1" applyAlignment="1">
      <alignment horizontal="center" wrapText="1"/>
    </xf>
    <xf numFmtId="0" fontId="25" fillId="5" borderId="0" xfId="14" applyFont="1" applyFill="1" applyBorder="1" applyAlignment="1">
      <alignment vertical="top" wrapText="1"/>
    </xf>
    <xf numFmtId="0" fontId="13" fillId="5" borderId="0" xfId="14" applyFont="1" applyFill="1" applyBorder="1" applyAlignment="1">
      <alignment wrapText="1"/>
    </xf>
    <xf numFmtId="0" fontId="25" fillId="5" borderId="0" xfId="14" applyFont="1" applyFill="1" applyBorder="1" applyAlignment="1">
      <alignment wrapText="1"/>
    </xf>
    <xf numFmtId="0" fontId="36" fillId="5" borderId="0" xfId="14" applyFont="1" applyFill="1" applyBorder="1" applyAlignment="1">
      <alignment vertical="top" wrapText="1"/>
    </xf>
    <xf numFmtId="0" fontId="4" fillId="5" borderId="0" xfId="14" applyFont="1" applyFill="1" applyBorder="1" applyAlignment="1">
      <alignment wrapText="1"/>
    </xf>
    <xf numFmtId="0" fontId="23" fillId="5" borderId="0" xfId="25" applyFont="1" applyFill="1" applyAlignment="1">
      <alignment horizontal="center"/>
    </xf>
    <xf numFmtId="3" fontId="4" fillId="5" borderId="0" xfId="25" applyNumberFormat="1" applyFont="1" applyFill="1" applyAlignment="1">
      <alignment horizontal="center"/>
    </xf>
    <xf numFmtId="0" fontId="25" fillId="5" borderId="0" xfId="0" applyFont="1" applyFill="1" applyBorder="1" applyAlignment="1">
      <alignment wrapText="1"/>
    </xf>
    <xf numFmtId="0" fontId="13" fillId="5" borderId="0" xfId="0" applyFont="1" applyFill="1" applyBorder="1" applyAlignment="1">
      <alignment wrapText="1"/>
    </xf>
    <xf numFmtId="164" fontId="4" fillId="0" borderId="0" xfId="0" applyNumberFormat="1" applyFont="1" applyAlignment="1">
      <alignment horizontal="center"/>
    </xf>
    <xf numFmtId="0" fontId="3" fillId="0" borderId="0" xfId="0" applyFont="1" applyBorder="1" applyAlignment="1">
      <alignment horizontal="center"/>
    </xf>
    <xf numFmtId="3" fontId="1" fillId="0" borderId="0" xfId="0" applyNumberFormat="1" applyFont="1" applyAlignment="1"/>
    <xf numFmtId="0" fontId="38" fillId="0" borderId="0" xfId="0" applyFont="1" applyAlignment="1"/>
    <xf numFmtId="164" fontId="3" fillId="0" borderId="0" xfId="0" applyNumberFormat="1" applyFont="1" applyAlignment="1">
      <alignment horizontal="center"/>
    </xf>
    <xf numFmtId="164" fontId="14" fillId="0" borderId="0" xfId="0" applyNumberFormat="1" applyFont="1" applyAlignment="1">
      <alignment horizontal="center"/>
    </xf>
    <xf numFmtId="0" fontId="3" fillId="0" borderId="0" xfId="0" applyFont="1" applyAlignment="1">
      <alignment horizontal="center"/>
    </xf>
    <xf numFmtId="164" fontId="39" fillId="0" borderId="0" xfId="0" applyNumberFormat="1" applyFont="1" applyAlignment="1">
      <alignment horizontal="center"/>
    </xf>
    <xf numFmtId="0" fontId="7" fillId="0" borderId="52"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3" fillId="0" borderId="19"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21"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22" xfId="0" applyNumberFormat="1" applyFont="1" applyBorder="1" applyAlignment="1">
      <alignment horizontal="center" vertical="center" wrapText="1"/>
    </xf>
    <xf numFmtId="164" fontId="3" fillId="0" borderId="23" xfId="0" applyNumberFormat="1" applyFont="1" applyBorder="1" applyAlignment="1">
      <alignment horizontal="center"/>
    </xf>
    <xf numFmtId="0" fontId="7" fillId="0" borderId="52" xfId="0" applyNumberFormat="1" applyFont="1" applyBorder="1" applyAlignment="1">
      <alignment horizontal="left"/>
    </xf>
    <xf numFmtId="0" fontId="7" fillId="0" borderId="24" xfId="0" applyNumberFormat="1" applyFont="1" applyBorder="1" applyAlignment="1">
      <alignment horizontal="left"/>
    </xf>
    <xf numFmtId="0" fontId="7" fillId="0" borderId="7" xfId="0" applyNumberFormat="1" applyFont="1" applyBorder="1" applyAlignment="1">
      <alignment horizontal="left"/>
    </xf>
    <xf numFmtId="0" fontId="7"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2" xfId="0" applyNumberFormat="1" applyFont="1" applyBorder="1" applyAlignment="1">
      <alignment horizontal="center" vertical="center"/>
    </xf>
    <xf numFmtId="3" fontId="7" fillId="0" borderId="20"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21"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22" xfId="0" applyNumberFormat="1" applyFont="1" applyBorder="1" applyAlignment="1">
      <alignment horizontal="center" vertical="center" wrapText="1"/>
    </xf>
    <xf numFmtId="3" fontId="7" fillId="0" borderId="52" xfId="0" applyNumberFormat="1" applyFont="1" applyBorder="1" applyAlignment="1">
      <alignment horizontal="center" vertical="center" wrapText="1"/>
    </xf>
    <xf numFmtId="3" fontId="7" fillId="0" borderId="24" xfId="0" applyNumberFormat="1" applyFont="1" applyBorder="1" applyAlignment="1">
      <alignment horizontal="center" vertical="center" wrapText="1"/>
    </xf>
    <xf numFmtId="0" fontId="7" fillId="0" borderId="18" xfId="0" applyNumberFormat="1" applyFont="1" applyBorder="1" applyAlignment="1">
      <alignment horizontal="center"/>
    </xf>
    <xf numFmtId="0" fontId="7" fillId="0" borderId="21" xfId="0" applyNumberFormat="1" applyFont="1" applyBorder="1" applyAlignment="1">
      <alignment horizontal="center"/>
    </xf>
    <xf numFmtId="0" fontId="7" fillId="0" borderId="5" xfId="0" applyNumberFormat="1" applyFont="1" applyBorder="1" applyAlignment="1">
      <alignment horizontal="center"/>
    </xf>
    <xf numFmtId="3" fontId="7" fillId="0" borderId="18"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22" xfId="0" applyNumberFormat="1" applyFont="1" applyBorder="1" applyAlignment="1">
      <alignment horizontal="center" vertical="center"/>
    </xf>
    <xf numFmtId="164" fontId="3" fillId="0" borderId="0" xfId="23" applyNumberFormat="1" applyFont="1" applyAlignment="1">
      <alignment horizontal="left"/>
    </xf>
    <xf numFmtId="164" fontId="43" fillId="0" borderId="13" xfId="23" applyNumberFormat="1" applyFont="1" applyBorder="1" applyAlignment="1">
      <alignment horizontal="center"/>
    </xf>
    <xf numFmtId="164" fontId="43" fillId="0" borderId="2" xfId="23" applyNumberFormat="1" applyFont="1" applyBorder="1" applyAlignment="1">
      <alignment horizontal="center"/>
    </xf>
    <xf numFmtId="164" fontId="43" fillId="0" borderId="15" xfId="23" applyNumberFormat="1" applyFont="1" applyBorder="1" applyAlignment="1">
      <alignment horizontal="center"/>
    </xf>
    <xf numFmtId="164" fontId="40" fillId="0" borderId="13" xfId="23" applyNumberFormat="1" applyFont="1" applyBorder="1" applyAlignment="1">
      <alignment horizontal="left" wrapText="1"/>
    </xf>
    <xf numFmtId="164" fontId="40" fillId="0" borderId="2" xfId="23" applyNumberFormat="1" applyFont="1" applyBorder="1" applyAlignment="1">
      <alignment horizontal="left" wrapText="1"/>
    </xf>
    <xf numFmtId="164" fontId="40" fillId="0" borderId="15" xfId="23" applyNumberFormat="1" applyFont="1" applyBorder="1" applyAlignment="1">
      <alignment horizontal="left" wrapText="1"/>
    </xf>
    <xf numFmtId="164" fontId="3" fillId="5" borderId="0" xfId="16" applyNumberFormat="1" applyFont="1" applyFill="1" applyBorder="1" applyAlignment="1">
      <alignment horizontal="center"/>
    </xf>
    <xf numFmtId="1" fontId="49" fillId="5" borderId="84" xfId="16" applyNumberFormat="1" applyFont="1" applyFill="1" applyBorder="1" applyAlignment="1">
      <alignment horizontal="center" vertical="center"/>
    </xf>
    <xf numFmtId="1" fontId="49" fillId="5" borderId="127" xfId="16" applyNumberFormat="1" applyFont="1" applyFill="1" applyBorder="1" applyAlignment="1">
      <alignment horizontal="center" vertical="center"/>
    </xf>
    <xf numFmtId="1" fontId="49" fillId="5" borderId="85" xfId="16" applyNumberFormat="1" applyFont="1" applyFill="1" applyBorder="1" applyAlignment="1">
      <alignment horizontal="center" vertical="center"/>
    </xf>
    <xf numFmtId="1" fontId="49" fillId="5" borderId="86" xfId="16" applyNumberFormat="1" applyFont="1" applyFill="1" applyBorder="1" applyAlignment="1">
      <alignment horizontal="center" vertical="center"/>
    </xf>
    <xf numFmtId="0" fontId="53" fillId="5" borderId="128" xfId="0" applyNumberFormat="1" applyFont="1" applyFill="1" applyBorder="1" applyAlignment="1">
      <alignment horizontal="center" wrapText="1"/>
    </xf>
    <xf numFmtId="0" fontId="21" fillId="5" borderId="19" xfId="0" applyNumberFormat="1" applyFont="1" applyFill="1" applyBorder="1" applyAlignment="1">
      <alignment horizontal="center" wrapText="1"/>
    </xf>
    <xf numFmtId="0" fontId="21" fillId="5" borderId="129" xfId="0" applyNumberFormat="1" applyFont="1" applyFill="1" applyBorder="1" applyAlignment="1">
      <alignment horizontal="center" wrapText="1"/>
    </xf>
    <xf numFmtId="3" fontId="35" fillId="5" borderId="0" xfId="0" applyNumberFormat="1" applyFont="1" applyFill="1" applyAlignment="1">
      <alignment horizontal="center"/>
    </xf>
    <xf numFmtId="3" fontId="35" fillId="5" borderId="0" xfId="0" applyNumberFormat="1" applyFont="1" applyFill="1" applyBorder="1" applyAlignment="1">
      <alignment horizontal="center"/>
    </xf>
    <xf numFmtId="0" fontId="14" fillId="5" borderId="0" xfId="0" applyNumberFormat="1" applyFont="1" applyFill="1" applyAlignment="1">
      <alignment horizontal="center"/>
    </xf>
    <xf numFmtId="0" fontId="39" fillId="5" borderId="0" xfId="0" applyNumberFormat="1" applyFont="1" applyFill="1" applyAlignment="1">
      <alignment horizontal="center"/>
    </xf>
    <xf numFmtId="0" fontId="21" fillId="5" borderId="20" xfId="0" applyNumberFormat="1" applyFont="1" applyFill="1" applyBorder="1" applyAlignment="1">
      <alignment wrapText="1"/>
    </xf>
    <xf numFmtId="0" fontId="21" fillId="5" borderId="130" xfId="0" applyNumberFormat="1" applyFont="1" applyFill="1" applyBorder="1" applyAlignment="1">
      <alignment wrapText="1"/>
    </xf>
    <xf numFmtId="0" fontId="21" fillId="5" borderId="131" xfId="0" applyNumberFormat="1" applyFont="1" applyFill="1" applyBorder="1" applyAlignment="1">
      <alignment wrapText="1"/>
    </xf>
    <xf numFmtId="0" fontId="53" fillId="5" borderId="0" xfId="0" applyNumberFormat="1" applyFont="1" applyFill="1" applyBorder="1" applyAlignment="1">
      <alignment horizontal="center"/>
    </xf>
    <xf numFmtId="0" fontId="4" fillId="5" borderId="0" xfId="0" applyNumberFormat="1" applyFont="1" applyFill="1" applyAlignment="1">
      <alignment horizontal="center"/>
    </xf>
    <xf numFmtId="0" fontId="53" fillId="5" borderId="130" xfId="0" applyNumberFormat="1" applyFont="1" applyFill="1" applyBorder="1" applyAlignment="1">
      <alignment horizontal="center" wrapText="1"/>
    </xf>
    <xf numFmtId="0" fontId="21" fillId="5" borderId="132" xfId="0" applyNumberFormat="1" applyFont="1" applyFill="1" applyBorder="1" applyAlignment="1">
      <alignment horizontal="center" wrapText="1"/>
    </xf>
    <xf numFmtId="0" fontId="53" fillId="5" borderId="51" xfId="0" applyNumberFormat="1" applyFont="1" applyFill="1" applyBorder="1" applyAlignment="1">
      <alignment horizontal="center"/>
    </xf>
    <xf numFmtId="0" fontId="53" fillId="5" borderId="130" xfId="0" applyNumberFormat="1" applyFont="1" applyFill="1" applyBorder="1" applyAlignment="1">
      <alignment horizontal="center"/>
    </xf>
    <xf numFmtId="0" fontId="21" fillId="5" borderId="132" xfId="0" applyNumberFormat="1" applyFont="1" applyFill="1" applyBorder="1" applyAlignment="1">
      <alignment horizontal="center"/>
    </xf>
    <xf numFmtId="3" fontId="57" fillId="5" borderId="0" xfId="0" applyNumberFormat="1" applyFont="1" applyFill="1" applyBorder="1" applyAlignment="1">
      <alignment horizontal="center"/>
    </xf>
    <xf numFmtId="0" fontId="22" fillId="5" borderId="0" xfId="0" applyFont="1" applyFill="1" applyBorder="1" applyAlignment="1">
      <alignment horizontal="center"/>
    </xf>
    <xf numFmtId="0" fontId="52" fillId="5" borderId="133" xfId="0" applyNumberFormat="1" applyFont="1" applyFill="1" applyBorder="1" applyAlignment="1">
      <alignment wrapText="1"/>
    </xf>
    <xf numFmtId="0" fontId="3" fillId="5" borderId="134" xfId="0" applyNumberFormat="1" applyFont="1" applyFill="1" applyBorder="1" applyAlignment="1">
      <alignment wrapText="1"/>
    </xf>
    <xf numFmtId="0" fontId="3" fillId="5" borderId="135" xfId="0" applyNumberFormat="1" applyFont="1" applyFill="1" applyBorder="1" applyAlignment="1">
      <alignment wrapText="1"/>
    </xf>
    <xf numFmtId="0" fontId="53" fillId="5" borderId="19" xfId="0" applyNumberFormat="1" applyFont="1" applyFill="1" applyBorder="1" applyAlignment="1">
      <alignment horizontal="center" wrapText="1"/>
    </xf>
    <xf numFmtId="0" fontId="53" fillId="5" borderId="129" xfId="0" applyNumberFormat="1" applyFont="1" applyFill="1" applyBorder="1" applyAlignment="1">
      <alignment horizontal="center" wrapText="1"/>
    </xf>
    <xf numFmtId="164" fontId="18" fillId="5" borderId="0" xfId="22" applyNumberFormat="1" applyFont="1" applyFill="1" applyBorder="1" applyAlignment="1">
      <alignment horizontal="center"/>
    </xf>
    <xf numFmtId="0" fontId="22" fillId="0" borderId="0" xfId="22" applyFont="1" applyBorder="1" applyAlignment="1">
      <alignment horizontal="center"/>
    </xf>
    <xf numFmtId="164" fontId="56" fillId="5" borderId="0" xfId="22" applyNumberFormat="1" applyFont="1" applyFill="1" applyAlignment="1"/>
    <xf numFmtId="0" fontId="8" fillId="0" borderId="0" xfId="22" applyAlignment="1"/>
    <xf numFmtId="164" fontId="53" fillId="5" borderId="0" xfId="22" applyNumberFormat="1" applyFont="1" applyFill="1" applyBorder="1" applyAlignment="1">
      <alignment horizontal="center"/>
    </xf>
    <xf numFmtId="0" fontId="15" fillId="0" borderId="0" xfId="22" applyFont="1" applyBorder="1" applyAlignment="1">
      <alignment horizontal="center"/>
    </xf>
    <xf numFmtId="164" fontId="58" fillId="5" borderId="0" xfId="22" applyNumberFormat="1" applyFont="1" applyFill="1" applyBorder="1" applyAlignment="1">
      <alignment horizontal="center"/>
    </xf>
    <xf numFmtId="164" fontId="55" fillId="5" borderId="0" xfId="22" applyNumberFormat="1" applyFont="1" applyFill="1" applyBorder="1" applyAlignment="1">
      <alignment horizontal="center"/>
    </xf>
    <xf numFmtId="0" fontId="8" fillId="0" borderId="0" xfId="22" applyFont="1" applyBorder="1" applyAlignment="1">
      <alignment horizontal="center"/>
    </xf>
    <xf numFmtId="164" fontId="52" fillId="5" borderId="126" xfId="22" applyNumberFormat="1" applyFont="1" applyFill="1" applyBorder="1" applyAlignment="1">
      <alignment wrapText="1"/>
    </xf>
    <xf numFmtId="0" fontId="8" fillId="0" borderId="24" xfId="22" applyBorder="1" applyAlignment="1">
      <alignment wrapText="1"/>
    </xf>
    <xf numFmtId="0" fontId="8" fillId="0" borderId="7" xfId="22" applyBorder="1" applyAlignment="1">
      <alignment wrapText="1"/>
    </xf>
    <xf numFmtId="0" fontId="52" fillId="5" borderId="136" xfId="16" applyNumberFormat="1" applyFont="1" applyFill="1" applyBorder="1" applyAlignment="1">
      <alignment horizontal="center" vertical="center" wrapText="1"/>
    </xf>
    <xf numFmtId="0" fontId="3" fillId="0" borderId="137" xfId="16" applyNumberFormat="1" applyFont="1" applyBorder="1" applyAlignment="1">
      <alignment horizontal="center" vertical="center" wrapText="1"/>
    </xf>
    <xf numFmtId="0" fontId="3" fillId="0" borderId="14" xfId="16" applyNumberFormat="1" applyFont="1" applyBorder="1" applyAlignment="1">
      <alignment horizontal="center" vertical="center" wrapText="1"/>
    </xf>
    <xf numFmtId="0" fontId="3" fillId="0" borderId="12" xfId="16" applyNumberFormat="1" applyFont="1" applyBorder="1" applyAlignment="1">
      <alignment horizontal="center" vertical="center" wrapText="1"/>
    </xf>
    <xf numFmtId="164" fontId="39" fillId="5" borderId="0" xfId="0" applyNumberFormat="1" applyFont="1" applyFill="1" applyBorder="1" applyAlignment="1">
      <alignment horizontal="center"/>
    </xf>
    <xf numFmtId="0" fontId="0" fillId="5" borderId="0" xfId="0" applyFill="1" applyBorder="1" applyAlignment="1"/>
    <xf numFmtId="164" fontId="4" fillId="5" borderId="0" xfId="0" applyNumberFormat="1" applyFont="1" applyFill="1" applyBorder="1" applyAlignment="1">
      <alignment horizontal="center"/>
    </xf>
    <xf numFmtId="3" fontId="1" fillId="5" borderId="0" xfId="0" applyNumberFormat="1" applyFont="1" applyFill="1" applyAlignment="1"/>
    <xf numFmtId="3" fontId="1" fillId="5" borderId="0" xfId="0" applyNumberFormat="1" applyFont="1" applyFill="1" applyBorder="1" applyAlignment="1"/>
    <xf numFmtId="164" fontId="14" fillId="5" borderId="0" xfId="0" applyNumberFormat="1" applyFont="1" applyFill="1" applyBorder="1" applyAlignment="1">
      <alignment horizontal="center"/>
    </xf>
    <xf numFmtId="164" fontId="35" fillId="5" borderId="13" xfId="0" applyNumberFormat="1" applyFont="1" applyFill="1" applyBorder="1" applyAlignment="1">
      <alignment horizontal="left" indent="2"/>
    </xf>
    <xf numFmtId="0" fontId="0" fillId="5" borderId="2" xfId="0" applyFill="1" applyBorder="1" applyAlignment="1">
      <alignment horizontal="left" indent="2"/>
    </xf>
    <xf numFmtId="0" fontId="0" fillId="5" borderId="15" xfId="0" applyFill="1" applyBorder="1" applyAlignment="1">
      <alignment horizontal="left" indent="2"/>
    </xf>
    <xf numFmtId="164" fontId="49" fillId="5" borderId="13" xfId="0" applyNumberFormat="1" applyFont="1" applyFill="1" applyBorder="1" applyAlignment="1">
      <alignment horizontal="center" vertical="center"/>
    </xf>
    <xf numFmtId="0" fontId="0" fillId="5" borderId="15" xfId="0" applyFill="1" applyBorder="1" applyAlignment="1">
      <alignment horizontal="center" vertical="center"/>
    </xf>
    <xf numFmtId="164" fontId="35" fillId="5" borderId="9" xfId="0" applyNumberFormat="1" applyFont="1" applyFill="1" applyBorder="1" applyAlignment="1">
      <alignment horizontal="left" indent="1"/>
    </xf>
    <xf numFmtId="0" fontId="0" fillId="5" borderId="69" xfId="0" applyFill="1" applyBorder="1" applyAlignment="1">
      <alignment horizontal="left" indent="1"/>
    </xf>
    <xf numFmtId="0" fontId="0" fillId="5" borderId="67" xfId="0" applyFill="1" applyBorder="1" applyAlignment="1">
      <alignment horizontal="left" indent="1"/>
    </xf>
    <xf numFmtId="164" fontId="35" fillId="5" borderId="10" xfId="0" applyNumberFormat="1" applyFont="1" applyFill="1" applyBorder="1" applyAlignment="1">
      <alignment horizontal="left" indent="1"/>
    </xf>
    <xf numFmtId="0" fontId="0" fillId="5" borderId="29" xfId="0" applyFill="1" applyBorder="1" applyAlignment="1">
      <alignment horizontal="left" indent="1"/>
    </xf>
    <xf numFmtId="0" fontId="0" fillId="5" borderId="30" xfId="0" applyFill="1" applyBorder="1" applyAlignment="1">
      <alignment horizontal="left" indent="1"/>
    </xf>
    <xf numFmtId="164" fontId="35" fillId="5" borderId="11" xfId="0" applyNumberFormat="1" applyFont="1" applyFill="1" applyBorder="1" applyAlignment="1">
      <alignment horizontal="left" indent="1"/>
    </xf>
    <xf numFmtId="164" fontId="35" fillId="5" borderId="34" xfId="0" applyNumberFormat="1" applyFont="1" applyFill="1" applyBorder="1" applyAlignment="1">
      <alignment horizontal="left" indent="1"/>
    </xf>
    <xf numFmtId="164" fontId="35" fillId="5" borderId="35" xfId="0" applyNumberFormat="1" applyFont="1" applyFill="1" applyBorder="1" applyAlignment="1">
      <alignment horizontal="left" indent="1"/>
    </xf>
    <xf numFmtId="164" fontId="52" fillId="5" borderId="18" xfId="0" applyNumberFormat="1" applyFont="1" applyFill="1" applyBorder="1" applyAlignment="1"/>
    <xf numFmtId="0" fontId="11" fillId="5" borderId="19" xfId="0" applyFont="1" applyFill="1" applyBorder="1" applyAlignment="1"/>
    <xf numFmtId="0" fontId="11" fillId="5" borderId="20" xfId="0" applyFont="1" applyFill="1" applyBorder="1" applyAlignment="1"/>
    <xf numFmtId="0" fontId="11" fillId="5" borderId="5" xfId="0" applyFont="1" applyFill="1" applyBorder="1" applyAlignment="1"/>
    <xf numFmtId="0" fontId="11" fillId="5" borderId="6" xfId="0" applyFont="1" applyFill="1" applyBorder="1" applyAlignment="1"/>
    <xf numFmtId="0" fontId="11" fillId="5" borderId="8" xfId="0" applyFont="1" applyFill="1" applyBorder="1" applyAlignment="1"/>
    <xf numFmtId="164" fontId="49" fillId="5" borderId="13" xfId="0" applyNumberFormat="1" applyFont="1" applyFill="1" applyBorder="1" applyAlignment="1">
      <alignment horizontal="center" vertical="center" wrapText="1"/>
    </xf>
    <xf numFmtId="164" fontId="49" fillId="5" borderId="15" xfId="0" applyNumberFormat="1" applyFont="1" applyFill="1" applyBorder="1" applyAlignment="1">
      <alignment horizontal="center" vertical="center" wrapText="1"/>
    </xf>
    <xf numFmtId="164" fontId="49" fillId="5" borderId="15" xfId="0" applyNumberFormat="1" applyFont="1" applyFill="1" applyBorder="1" applyAlignment="1">
      <alignment horizontal="center" vertical="center"/>
    </xf>
    <xf numFmtId="0" fontId="23" fillId="5" borderId="13" xfId="0" applyFont="1" applyFill="1" applyBorder="1" applyAlignment="1">
      <alignment horizontal="center" vertical="center" wrapText="1"/>
    </xf>
    <xf numFmtId="0" fontId="23" fillId="5" borderId="15" xfId="0" applyFont="1" applyFill="1" applyBorder="1" applyAlignment="1">
      <alignment horizontal="center" vertical="center" wrapText="1"/>
    </xf>
    <xf numFmtId="164" fontId="35" fillId="5" borderId="21" xfId="0" applyNumberFormat="1" applyFont="1" applyFill="1" applyBorder="1" applyAlignment="1">
      <alignment horizontal="left" indent="1"/>
    </xf>
    <xf numFmtId="0" fontId="0" fillId="5" borderId="0" xfId="0" applyFill="1" applyBorder="1" applyAlignment="1">
      <alignment horizontal="left" indent="1"/>
    </xf>
    <xf numFmtId="0" fontId="0" fillId="5" borderId="22" xfId="0" applyFill="1" applyBorder="1" applyAlignment="1">
      <alignment horizontal="left" indent="1"/>
    </xf>
    <xf numFmtId="164" fontId="35" fillId="5" borderId="10" xfId="20" applyNumberFormat="1" applyFont="1" applyFill="1" applyBorder="1" applyAlignment="1">
      <alignment horizontal="left" indent="2"/>
    </xf>
    <xf numFmtId="0" fontId="3" fillId="5" borderId="29" xfId="20" applyFont="1" applyFill="1" applyBorder="1" applyAlignment="1">
      <alignment horizontal="left" indent="2"/>
    </xf>
    <xf numFmtId="0" fontId="3" fillId="5" borderId="30" xfId="20" applyFont="1" applyFill="1" applyBorder="1" applyAlignment="1">
      <alignment horizontal="left" indent="2"/>
    </xf>
    <xf numFmtId="164" fontId="35" fillId="5" borderId="17" xfId="20" applyNumberFormat="1" applyFont="1" applyFill="1" applyBorder="1" applyAlignment="1">
      <alignment horizontal="left" indent="1"/>
    </xf>
    <xf numFmtId="0" fontId="3" fillId="5" borderId="26" xfId="20" applyFont="1" applyFill="1" applyBorder="1" applyAlignment="1">
      <alignment horizontal="left" indent="1"/>
    </xf>
    <xf numFmtId="0" fontId="3" fillId="5" borderId="4" xfId="20" applyFont="1" applyFill="1" applyBorder="1" applyAlignment="1">
      <alignment horizontal="left" indent="1"/>
    </xf>
    <xf numFmtId="164" fontId="35" fillId="5" borderId="9" xfId="0" applyNumberFormat="1" applyFont="1" applyFill="1" applyBorder="1" applyAlignment="1">
      <alignment horizontal="left" indent="2"/>
    </xf>
    <xf numFmtId="164" fontId="35" fillId="5" borderId="69" xfId="0" applyNumberFormat="1" applyFont="1" applyFill="1" applyBorder="1" applyAlignment="1">
      <alignment horizontal="left" indent="2"/>
    </xf>
    <xf numFmtId="164" fontId="35" fillId="5" borderId="67" xfId="0" applyNumberFormat="1" applyFont="1" applyFill="1" applyBorder="1" applyAlignment="1">
      <alignment horizontal="left" indent="2"/>
    </xf>
    <xf numFmtId="0" fontId="55" fillId="5" borderId="29" xfId="20" applyFont="1" applyFill="1" applyBorder="1" applyAlignment="1">
      <alignment horizontal="left" indent="2"/>
    </xf>
    <xf numFmtId="0" fontId="55" fillId="5" borderId="30" xfId="20" applyFont="1" applyFill="1" applyBorder="1" applyAlignment="1">
      <alignment horizontal="left" indent="2"/>
    </xf>
    <xf numFmtId="164" fontId="49" fillId="5" borderId="10" xfId="20" applyNumberFormat="1" applyFont="1" applyFill="1" applyBorder="1" applyAlignment="1">
      <alignment horizontal="left" indent="3"/>
    </xf>
    <xf numFmtId="0" fontId="3" fillId="5" borderId="29" xfId="20" applyFont="1" applyFill="1" applyBorder="1" applyAlignment="1">
      <alignment horizontal="left" indent="3"/>
    </xf>
    <xf numFmtId="0" fontId="3" fillId="5" borderId="30" xfId="20" applyFont="1" applyFill="1" applyBorder="1" applyAlignment="1">
      <alignment horizontal="left" indent="3"/>
    </xf>
    <xf numFmtId="164" fontId="35" fillId="5" borderId="10" xfId="0" applyNumberFormat="1" applyFont="1" applyFill="1" applyBorder="1" applyAlignment="1">
      <alignment horizontal="left" indent="2"/>
    </xf>
    <xf numFmtId="164" fontId="35" fillId="5" borderId="29" xfId="0" applyNumberFormat="1" applyFont="1" applyFill="1" applyBorder="1" applyAlignment="1">
      <alignment horizontal="left" indent="2"/>
    </xf>
    <xf numFmtId="164" fontId="35" fillId="5" borderId="30" xfId="0" applyNumberFormat="1" applyFont="1" applyFill="1" applyBorder="1" applyAlignment="1">
      <alignment horizontal="left" indent="2"/>
    </xf>
    <xf numFmtId="164" fontId="35" fillId="5" borderId="29" xfId="0" applyNumberFormat="1" applyFont="1" applyFill="1" applyBorder="1" applyAlignment="1">
      <alignment horizontal="left" indent="1"/>
    </xf>
    <xf numFmtId="164" fontId="35" fillId="5" borderId="30" xfId="0" applyNumberFormat="1" applyFont="1" applyFill="1" applyBorder="1" applyAlignment="1">
      <alignment horizontal="left" indent="1"/>
    </xf>
    <xf numFmtId="164" fontId="35" fillId="5" borderId="68" xfId="0" applyNumberFormat="1" applyFont="1" applyFill="1" applyBorder="1" applyAlignment="1">
      <alignment horizontal="left" indent="2"/>
    </xf>
    <xf numFmtId="164" fontId="35" fillId="5" borderId="108" xfId="0" applyNumberFormat="1" applyFont="1" applyFill="1" applyBorder="1" applyAlignment="1">
      <alignment horizontal="left" indent="2"/>
    </xf>
    <xf numFmtId="164" fontId="35" fillId="5" borderId="109" xfId="0" applyNumberFormat="1" applyFont="1" applyFill="1" applyBorder="1" applyAlignment="1">
      <alignment horizontal="left" indent="2"/>
    </xf>
    <xf numFmtId="164" fontId="49" fillId="5" borderId="5" xfId="0" applyNumberFormat="1" applyFont="1" applyFill="1" applyBorder="1" applyAlignment="1">
      <alignment horizontal="left" indent="2"/>
    </xf>
    <xf numFmtId="164" fontId="49" fillId="5" borderId="6" xfId="0" applyNumberFormat="1" applyFont="1" applyFill="1" applyBorder="1" applyAlignment="1">
      <alignment horizontal="left" indent="2"/>
    </xf>
  </cellXfs>
  <cellStyles count="37">
    <cellStyle name="Body" xfId="1"/>
    <cellStyle name="Calc Currency (0)" xfId="2"/>
    <cellStyle name="Comma 2" xfId="3"/>
    <cellStyle name="Comma 3" xfId="4"/>
    <cellStyle name="Copied" xfId="5"/>
    <cellStyle name="Currency 2" xfId="6"/>
    <cellStyle name="Currency 3" xfId="7"/>
    <cellStyle name="Entered" xfId="8"/>
    <cellStyle name="Grey" xfId="9"/>
    <cellStyle name="Header1" xfId="10"/>
    <cellStyle name="Header2" xfId="11"/>
    <cellStyle name="Input [yellow]" xfId="12"/>
    <cellStyle name="Normal" xfId="0" builtinId="0"/>
    <cellStyle name="Normal - Style1" xfId="13"/>
    <cellStyle name="Normal 2" xfId="14"/>
    <cellStyle name="Normal 3" xfId="15"/>
    <cellStyle name="Normal 4" xfId="16"/>
    <cellStyle name="Normal_B - Summary of Requirements-classified" xfId="17"/>
    <cellStyle name="Normal_D - Resources by DOJ Strategic Goal and Objective" xfId="18"/>
    <cellStyle name="Normal_DRAFT I - Perm Positions by Category" xfId="19"/>
    <cellStyle name="Normal_Exhibit L - Summary of Requirements by Object Class" xfId="20"/>
    <cellStyle name="Normal_FY09 Perf Budget Spring Call Exhibits Template" xfId="21"/>
    <cellStyle name="Normal_FY10 CJ Exhibit Templates - Revised (3)" xfId="22"/>
    <cellStyle name="Normal_H - Summary of Reimbursable and Transfer Resources RMS 011310" xfId="23"/>
    <cellStyle name="Normal_Improve by DU" xfId="24"/>
    <cellStyle name="Normal_Rsrcs_X_ DOJ Goal  Obj" xfId="25"/>
    <cellStyle name="Percent [2]" xfId="26"/>
    <cellStyle name="RevList" xfId="27"/>
    <cellStyle name="StyleName1" xfId="28"/>
    <cellStyle name="StyleName2" xfId="29"/>
    <cellStyle name="StyleName3" xfId="30"/>
    <cellStyle name="StyleName4" xfId="31"/>
    <cellStyle name="StyleName5" xfId="32"/>
    <cellStyle name="StyleName6" xfId="33"/>
    <cellStyle name="StyleName7" xfId="34"/>
    <cellStyle name="StyleName8" xfId="35"/>
    <cellStyle name="Subtotal" xfId="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35</xdr:row>
      <xdr:rowOff>0</xdr:rowOff>
    </xdr:from>
    <xdr:to>
      <xdr:col>19</xdr:col>
      <xdr:colOff>371475</xdr:colOff>
      <xdr:row>47</xdr:row>
      <xdr:rowOff>0</xdr:rowOff>
    </xdr:to>
    <xdr:sp macro="" textlink="">
      <xdr:nvSpPr>
        <xdr:cNvPr id="13313" name="Text Box 18"/>
        <xdr:cNvSpPr txBox="1">
          <a:spLocks noChangeArrowheads="1"/>
        </xdr:cNvSpPr>
      </xdr:nvSpPr>
      <xdr:spPr bwMode="auto">
        <a:xfrm>
          <a:off x="16821150" y="8153400"/>
          <a:ext cx="371475" cy="2133600"/>
        </a:xfrm>
        <a:prstGeom prst="rect">
          <a:avLst/>
        </a:prstGeom>
        <a:noFill/>
        <a:ln w="9525">
          <a:noFill/>
          <a:miter lim="800000"/>
          <a:headEnd/>
          <a:tailEnd/>
        </a:ln>
      </xdr:spPr>
    </xdr:sp>
    <xdr:clientData/>
  </xdr:twoCellAnchor>
  <xdr:twoCellAnchor editAs="oneCell">
    <xdr:from>
      <xdr:col>19</xdr:col>
      <xdr:colOff>0</xdr:colOff>
      <xdr:row>47</xdr:row>
      <xdr:rowOff>47625</xdr:rowOff>
    </xdr:from>
    <xdr:to>
      <xdr:col>19</xdr:col>
      <xdr:colOff>371475</xdr:colOff>
      <xdr:row>78</xdr:row>
      <xdr:rowOff>85725</xdr:rowOff>
    </xdr:to>
    <xdr:sp macro="" textlink="">
      <xdr:nvSpPr>
        <xdr:cNvPr id="13314" name="Text Box 20"/>
        <xdr:cNvSpPr txBox="1">
          <a:spLocks noChangeArrowheads="1"/>
        </xdr:cNvSpPr>
      </xdr:nvSpPr>
      <xdr:spPr bwMode="auto">
        <a:xfrm>
          <a:off x="16821150" y="10334625"/>
          <a:ext cx="371475" cy="5057775"/>
        </a:xfrm>
        <a:prstGeom prst="rect">
          <a:avLst/>
        </a:prstGeom>
        <a:noFill/>
        <a:ln w="9525">
          <a:noFill/>
          <a:miter lim="800000"/>
          <a:headEnd/>
          <a:tailEnd/>
        </a:ln>
      </xdr:spPr>
    </xdr:sp>
    <xdr:clientData/>
  </xdr:twoCellAnchor>
  <xdr:twoCellAnchor editAs="oneCell">
    <xdr:from>
      <xdr:col>0</xdr:col>
      <xdr:colOff>0</xdr:colOff>
      <xdr:row>35</xdr:row>
      <xdr:rowOff>0</xdr:rowOff>
    </xdr:from>
    <xdr:to>
      <xdr:col>0</xdr:col>
      <xdr:colOff>447675</xdr:colOff>
      <xdr:row>46</xdr:row>
      <xdr:rowOff>142875</xdr:rowOff>
    </xdr:to>
    <xdr:sp macro="" textlink="">
      <xdr:nvSpPr>
        <xdr:cNvPr id="13315" name="Text Box 16"/>
        <xdr:cNvSpPr txBox="1">
          <a:spLocks noChangeArrowheads="1"/>
        </xdr:cNvSpPr>
      </xdr:nvSpPr>
      <xdr:spPr bwMode="auto">
        <a:xfrm>
          <a:off x="0" y="8153400"/>
          <a:ext cx="447675" cy="2114550"/>
        </a:xfrm>
        <a:prstGeom prst="rect">
          <a:avLst/>
        </a:prstGeom>
        <a:noFill/>
        <a:ln w="9525">
          <a:noFill/>
          <a:miter lim="800000"/>
          <a:headEnd/>
          <a:tailEnd/>
        </a:ln>
      </xdr:spPr>
    </xdr:sp>
    <xdr:clientData/>
  </xdr:twoCellAnchor>
  <xdr:twoCellAnchor editAs="oneCell">
    <xdr:from>
      <xdr:col>0</xdr:col>
      <xdr:colOff>0</xdr:colOff>
      <xdr:row>48</xdr:row>
      <xdr:rowOff>57150</xdr:rowOff>
    </xdr:from>
    <xdr:to>
      <xdr:col>0</xdr:col>
      <xdr:colOff>447675</xdr:colOff>
      <xdr:row>79</xdr:row>
      <xdr:rowOff>104775</xdr:rowOff>
    </xdr:to>
    <xdr:sp macro="" textlink="">
      <xdr:nvSpPr>
        <xdr:cNvPr id="13316" name="Text Box 19"/>
        <xdr:cNvSpPr txBox="1">
          <a:spLocks noChangeArrowheads="1"/>
        </xdr:cNvSpPr>
      </xdr:nvSpPr>
      <xdr:spPr bwMode="auto">
        <a:xfrm>
          <a:off x="0" y="10506075"/>
          <a:ext cx="447675" cy="5067300"/>
        </a:xfrm>
        <a:prstGeom prst="rect">
          <a:avLst/>
        </a:prstGeom>
        <a:noFill/>
        <a:ln w="9525">
          <a:noFill/>
          <a:miter lim="800000"/>
          <a:headEnd/>
          <a:tailEnd/>
        </a:ln>
      </xdr:spPr>
    </xdr:sp>
    <xdr:clientData/>
  </xdr:twoCellAnchor>
  <xdr:twoCellAnchor editAs="oneCell">
    <xdr:from>
      <xdr:col>19</xdr:col>
      <xdr:colOff>0</xdr:colOff>
      <xdr:row>35</xdr:row>
      <xdr:rowOff>0</xdr:rowOff>
    </xdr:from>
    <xdr:to>
      <xdr:col>20</xdr:col>
      <xdr:colOff>219075</xdr:colOff>
      <xdr:row>46</xdr:row>
      <xdr:rowOff>142875</xdr:rowOff>
    </xdr:to>
    <xdr:sp macro="" textlink="">
      <xdr:nvSpPr>
        <xdr:cNvPr id="13317" name="Text Box 16"/>
        <xdr:cNvSpPr txBox="1">
          <a:spLocks noChangeArrowheads="1"/>
        </xdr:cNvSpPr>
      </xdr:nvSpPr>
      <xdr:spPr bwMode="auto">
        <a:xfrm>
          <a:off x="16821150" y="8153400"/>
          <a:ext cx="838200" cy="2114550"/>
        </a:xfrm>
        <a:prstGeom prst="rect">
          <a:avLst/>
        </a:prstGeom>
        <a:noFill/>
        <a:ln w="9525">
          <a:noFill/>
          <a:miter lim="800000"/>
          <a:headEnd/>
          <a:tailEnd/>
        </a:ln>
      </xdr:spPr>
    </xdr:sp>
    <xdr:clientData/>
  </xdr:twoCellAnchor>
  <xdr:twoCellAnchor editAs="oneCell">
    <xdr:from>
      <xdr:col>19</xdr:col>
      <xdr:colOff>0</xdr:colOff>
      <xdr:row>48</xdr:row>
      <xdr:rowOff>57150</xdr:rowOff>
    </xdr:from>
    <xdr:to>
      <xdr:col>20</xdr:col>
      <xdr:colOff>219075</xdr:colOff>
      <xdr:row>79</xdr:row>
      <xdr:rowOff>104775</xdr:rowOff>
    </xdr:to>
    <xdr:sp macro="" textlink="">
      <xdr:nvSpPr>
        <xdr:cNvPr id="13318" name="Text Box 19"/>
        <xdr:cNvSpPr txBox="1">
          <a:spLocks noChangeArrowheads="1"/>
        </xdr:cNvSpPr>
      </xdr:nvSpPr>
      <xdr:spPr bwMode="auto">
        <a:xfrm>
          <a:off x="16821150" y="10506075"/>
          <a:ext cx="838200" cy="5067300"/>
        </a:xfrm>
        <a:prstGeom prst="rect">
          <a:avLst/>
        </a:prstGeom>
        <a:noFill/>
        <a:ln w="9525">
          <a:noFill/>
          <a:miter lim="800000"/>
          <a:headEnd/>
          <a:tailEnd/>
        </a:ln>
      </xdr:spPr>
    </xdr:sp>
    <xdr:clientData/>
  </xdr:twoCellAnchor>
  <xdr:twoCellAnchor editAs="oneCell">
    <xdr:from>
      <xdr:col>19</xdr:col>
      <xdr:colOff>0</xdr:colOff>
      <xdr:row>18</xdr:row>
      <xdr:rowOff>0</xdr:rowOff>
    </xdr:from>
    <xdr:to>
      <xdr:col>19</xdr:col>
      <xdr:colOff>66675</xdr:colOff>
      <xdr:row>46</xdr:row>
      <xdr:rowOff>9525</xdr:rowOff>
    </xdr:to>
    <xdr:sp macro="" textlink="">
      <xdr:nvSpPr>
        <xdr:cNvPr id="13319" name="Text Box 15"/>
        <xdr:cNvSpPr txBox="1">
          <a:spLocks noChangeArrowheads="1"/>
        </xdr:cNvSpPr>
      </xdr:nvSpPr>
      <xdr:spPr bwMode="auto">
        <a:xfrm>
          <a:off x="16821150" y="4371975"/>
          <a:ext cx="66675" cy="5762625"/>
        </a:xfrm>
        <a:prstGeom prst="rect">
          <a:avLst/>
        </a:prstGeom>
        <a:noFill/>
        <a:ln w="9525">
          <a:noFill/>
          <a:miter lim="800000"/>
          <a:headEnd/>
          <a:tailEnd/>
        </a:ln>
      </xdr:spPr>
    </xdr:sp>
    <xdr:clientData/>
  </xdr:twoCellAnchor>
  <xdr:twoCellAnchor editAs="oneCell">
    <xdr:from>
      <xdr:col>19</xdr:col>
      <xdr:colOff>0</xdr:colOff>
      <xdr:row>34</xdr:row>
      <xdr:rowOff>0</xdr:rowOff>
    </xdr:from>
    <xdr:to>
      <xdr:col>19</xdr:col>
      <xdr:colOff>190500</xdr:colOff>
      <xdr:row>46</xdr:row>
      <xdr:rowOff>114300</xdr:rowOff>
    </xdr:to>
    <xdr:sp macro="" textlink="">
      <xdr:nvSpPr>
        <xdr:cNvPr id="13320" name="Text Box 18"/>
        <xdr:cNvSpPr txBox="1">
          <a:spLocks noChangeArrowheads="1"/>
        </xdr:cNvSpPr>
      </xdr:nvSpPr>
      <xdr:spPr bwMode="auto">
        <a:xfrm>
          <a:off x="16821150" y="7962900"/>
          <a:ext cx="190500" cy="2276475"/>
        </a:xfrm>
        <a:prstGeom prst="rect">
          <a:avLst/>
        </a:prstGeom>
        <a:noFill/>
        <a:ln w="9525">
          <a:noFill/>
          <a:miter lim="800000"/>
          <a:headEnd/>
          <a:tailEnd/>
        </a:ln>
      </xdr:spPr>
    </xdr:sp>
    <xdr:clientData/>
  </xdr:twoCellAnchor>
  <xdr:twoCellAnchor editAs="oneCell">
    <xdr:from>
      <xdr:col>19</xdr:col>
      <xdr:colOff>0</xdr:colOff>
      <xdr:row>46</xdr:row>
      <xdr:rowOff>47625</xdr:rowOff>
    </xdr:from>
    <xdr:to>
      <xdr:col>19</xdr:col>
      <xdr:colOff>200025</xdr:colOff>
      <xdr:row>77</xdr:row>
      <xdr:rowOff>85725</xdr:rowOff>
    </xdr:to>
    <xdr:sp macro="" textlink="">
      <xdr:nvSpPr>
        <xdr:cNvPr id="13321" name="Text Box 20"/>
        <xdr:cNvSpPr txBox="1">
          <a:spLocks noChangeArrowheads="1"/>
        </xdr:cNvSpPr>
      </xdr:nvSpPr>
      <xdr:spPr bwMode="auto">
        <a:xfrm>
          <a:off x="16821150" y="10172700"/>
          <a:ext cx="200025" cy="5057775"/>
        </a:xfrm>
        <a:prstGeom prst="rect">
          <a:avLst/>
        </a:prstGeom>
        <a:noFill/>
        <a:ln w="9525">
          <a:noFill/>
          <a:miter lim="800000"/>
          <a:headEnd/>
          <a:tailEnd/>
        </a:ln>
      </xdr:spPr>
    </xdr:sp>
    <xdr:clientData/>
  </xdr:twoCellAnchor>
  <xdr:twoCellAnchor editAs="oneCell">
    <xdr:from>
      <xdr:col>0</xdr:col>
      <xdr:colOff>0</xdr:colOff>
      <xdr:row>16</xdr:row>
      <xdr:rowOff>219075</xdr:rowOff>
    </xdr:from>
    <xdr:to>
      <xdr:col>0</xdr:col>
      <xdr:colOff>371475</xdr:colOff>
      <xdr:row>44</xdr:row>
      <xdr:rowOff>76200</xdr:rowOff>
    </xdr:to>
    <xdr:sp macro="" textlink="">
      <xdr:nvSpPr>
        <xdr:cNvPr id="13322" name="Text Box 14"/>
        <xdr:cNvSpPr txBox="1">
          <a:spLocks noChangeArrowheads="1"/>
        </xdr:cNvSpPr>
      </xdr:nvSpPr>
      <xdr:spPr bwMode="auto">
        <a:xfrm>
          <a:off x="0" y="4114800"/>
          <a:ext cx="371475" cy="5762625"/>
        </a:xfrm>
        <a:prstGeom prst="rect">
          <a:avLst/>
        </a:prstGeom>
        <a:noFill/>
        <a:ln w="9525">
          <a:noFill/>
          <a:miter lim="800000"/>
          <a:headEnd/>
          <a:tailEnd/>
        </a:ln>
      </xdr:spPr>
    </xdr:sp>
    <xdr:clientData/>
  </xdr:twoCellAnchor>
  <xdr:twoCellAnchor editAs="oneCell">
    <xdr:from>
      <xdr:col>0</xdr:col>
      <xdr:colOff>0</xdr:colOff>
      <xdr:row>34</xdr:row>
      <xdr:rowOff>0</xdr:rowOff>
    </xdr:from>
    <xdr:to>
      <xdr:col>0</xdr:col>
      <xdr:colOff>295275</xdr:colOff>
      <xdr:row>46</xdr:row>
      <xdr:rowOff>85725</xdr:rowOff>
    </xdr:to>
    <xdr:sp macro="" textlink="">
      <xdr:nvSpPr>
        <xdr:cNvPr id="13323" name="Text Box 16"/>
        <xdr:cNvSpPr txBox="1">
          <a:spLocks noChangeArrowheads="1"/>
        </xdr:cNvSpPr>
      </xdr:nvSpPr>
      <xdr:spPr bwMode="auto">
        <a:xfrm>
          <a:off x="0" y="7962900"/>
          <a:ext cx="295275" cy="2247900"/>
        </a:xfrm>
        <a:prstGeom prst="rect">
          <a:avLst/>
        </a:prstGeom>
        <a:noFill/>
        <a:ln w="9525">
          <a:noFill/>
          <a:miter lim="800000"/>
          <a:headEnd/>
          <a:tailEnd/>
        </a:ln>
      </xdr:spPr>
    </xdr:sp>
    <xdr:clientData/>
  </xdr:twoCellAnchor>
  <xdr:twoCellAnchor editAs="oneCell">
    <xdr:from>
      <xdr:col>0</xdr:col>
      <xdr:colOff>0</xdr:colOff>
      <xdr:row>47</xdr:row>
      <xdr:rowOff>57150</xdr:rowOff>
    </xdr:from>
    <xdr:to>
      <xdr:col>0</xdr:col>
      <xdr:colOff>295275</xdr:colOff>
      <xdr:row>78</xdr:row>
      <xdr:rowOff>104775</xdr:rowOff>
    </xdr:to>
    <xdr:sp macro="" textlink="">
      <xdr:nvSpPr>
        <xdr:cNvPr id="13324" name="Text Box 19"/>
        <xdr:cNvSpPr txBox="1">
          <a:spLocks noChangeArrowheads="1"/>
        </xdr:cNvSpPr>
      </xdr:nvSpPr>
      <xdr:spPr bwMode="auto">
        <a:xfrm>
          <a:off x="0" y="10344150"/>
          <a:ext cx="295275" cy="50673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101</xdr:row>
      <xdr:rowOff>0</xdr:rowOff>
    </xdr:from>
    <xdr:to>
      <xdr:col>22</xdr:col>
      <xdr:colOff>361950</xdr:colOff>
      <xdr:row>142</xdr:row>
      <xdr:rowOff>152400</xdr:rowOff>
    </xdr:to>
    <xdr:sp macro="" textlink="">
      <xdr:nvSpPr>
        <xdr:cNvPr id="14337" name="Text Box 11"/>
        <xdr:cNvSpPr txBox="1">
          <a:spLocks noChangeArrowheads="1"/>
        </xdr:cNvSpPr>
      </xdr:nvSpPr>
      <xdr:spPr bwMode="auto">
        <a:xfrm>
          <a:off x="15344775" y="21888450"/>
          <a:ext cx="361950" cy="67913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9525</xdr:rowOff>
    </xdr:from>
    <xdr:to>
      <xdr:col>0</xdr:col>
      <xdr:colOff>352425</xdr:colOff>
      <xdr:row>35</xdr:row>
      <xdr:rowOff>104775</xdr:rowOff>
    </xdr:to>
    <xdr:sp macro="" textlink="">
      <xdr:nvSpPr>
        <xdr:cNvPr id="15361" name="Text Box 1"/>
        <xdr:cNvSpPr txBox="1">
          <a:spLocks noChangeArrowheads="1"/>
        </xdr:cNvSpPr>
      </xdr:nvSpPr>
      <xdr:spPr bwMode="auto">
        <a:xfrm>
          <a:off x="0" y="3695700"/>
          <a:ext cx="352425" cy="3524250"/>
        </a:xfrm>
        <a:prstGeom prst="rect">
          <a:avLst/>
        </a:prstGeom>
        <a:noFill/>
        <a:ln w="9525">
          <a:noFill/>
          <a:miter lim="800000"/>
          <a:headEnd/>
          <a:tailEnd/>
        </a:ln>
      </xdr:spPr>
    </xdr:sp>
    <xdr:clientData/>
  </xdr:twoCellAnchor>
  <xdr:twoCellAnchor editAs="oneCell">
    <xdr:from>
      <xdr:col>14</xdr:col>
      <xdr:colOff>0</xdr:colOff>
      <xdr:row>17</xdr:row>
      <xdr:rowOff>9525</xdr:rowOff>
    </xdr:from>
    <xdr:to>
      <xdr:col>14</xdr:col>
      <xdr:colOff>352425</xdr:colOff>
      <xdr:row>35</xdr:row>
      <xdr:rowOff>104775</xdr:rowOff>
    </xdr:to>
    <xdr:sp macro="" textlink="">
      <xdr:nvSpPr>
        <xdr:cNvPr id="15362" name="Text Box 2"/>
        <xdr:cNvSpPr txBox="1">
          <a:spLocks noChangeArrowheads="1"/>
        </xdr:cNvSpPr>
      </xdr:nvSpPr>
      <xdr:spPr bwMode="auto">
        <a:xfrm>
          <a:off x="13220700" y="3695700"/>
          <a:ext cx="352425" cy="35242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D\CC-1222_BFPU\2012\FY%202012%20Form\BEAMS%20Load%20Sheets\SPE\Consolidated%20BEAMS%20Load%20Sheet%20Positions_F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ocuments%20and%20Settings\racolevas\Local%20Settings\Temporary%20Internet%20Files\OLKF\PayrollCalculations18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1-FPI\FMD_BUDGET\BUDGET\2005FinPln\Qtrly%20Status%20Rpt%20to%20DOJ\2nd%20QTR\Mod.Final.QSR.approved%20by%20DD.%20sent%20to%20DOJ%205%2009%2005%20REVISED%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ocuments%20and%20Settings\racolevas\Local%20Settings\Temporary%20Internet%20Files\OLKF\StaffingInpu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Myfiles\BUDGET\2007DEPT\Backup\Current%20Services\May%20Estimate\StaffingInpu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EAMS Load Sheets"/>
      <sheetName val="Positions Pivot"/>
      <sheetName val="FY 2012 Positions Data"/>
      <sheetName val="Drop Downs"/>
      <sheetName val="SOC Reference"/>
      <sheetName val="Journal Structure"/>
    </sheetNames>
    <sheetDataSet>
      <sheetData sheetId="0"/>
      <sheetData sheetId="1"/>
      <sheetData sheetId="2"/>
      <sheetData sheetId="3">
        <row r="1">
          <cell r="B1" t="str">
            <v>Appropriation</v>
          </cell>
          <cell r="F1" t="str">
            <v>Item</v>
          </cell>
        </row>
        <row r="2">
          <cell r="A2" t="str">
            <v>Office of Victim Assistance</v>
          </cell>
          <cell r="B2" t="str">
            <v>S&amp;E</v>
          </cell>
          <cell r="C2" t="str">
            <v>Enhancements</v>
          </cell>
          <cell r="D2" t="str">
            <v>Computer Intrusions</v>
          </cell>
          <cell r="E2" t="str">
            <v>2012 Pay Raise</v>
          </cell>
          <cell r="F2" t="str">
            <v>2012 Pay Raise</v>
          </cell>
          <cell r="G2" t="str">
            <v>1    Director's Office</v>
          </cell>
          <cell r="H2" t="str">
            <v>HQ</v>
          </cell>
          <cell r="I2" t="str">
            <v>Special Agent, Field</v>
          </cell>
        </row>
        <row r="3">
          <cell r="A3" t="str">
            <v>BEAMS Administrative</v>
          </cell>
          <cell r="B3" t="str">
            <v>Construction</v>
          </cell>
          <cell r="C3" t="str">
            <v>Program Offsets</v>
          </cell>
          <cell r="D3" t="str">
            <v>Weapons of Mass Destruction</v>
          </cell>
          <cell r="E3" t="str">
            <v>Annualization of FY 10 Personnel Enhancements</v>
          </cell>
          <cell r="F3" t="str">
            <v>Advanced Electronic Surveillance - Data Intercept Technology</v>
          </cell>
          <cell r="G3" t="str">
            <v>2    EAD Information and Technology Branch</v>
          </cell>
          <cell r="H3" t="str">
            <v>Field</v>
          </cell>
          <cell r="I3" t="str">
            <v>Special Agent, HQ</v>
          </cell>
        </row>
        <row r="4">
          <cell r="A4" t="str">
            <v>Director's Office (DO)</v>
          </cell>
          <cell r="B4" t="str">
            <v>Reimbursable</v>
          </cell>
          <cell r="C4" t="str">
            <v>ATBs - Annualization of Prior Year Increases</v>
          </cell>
          <cell r="D4" t="str">
            <v>Terrorism</v>
          </cell>
          <cell r="E4" t="str">
            <v>Annualization of FY 11 Personnel Enhancements</v>
          </cell>
          <cell r="F4" t="str">
            <v>Advanced Electronic Surveillance - Remote Operations</v>
          </cell>
          <cell r="G4" t="str">
            <v>3    Associate Deputy Director</v>
          </cell>
          <cell r="H4" t="str">
            <v>Legat</v>
          </cell>
          <cell r="I4" t="str">
            <v>Special Operations Group</v>
          </cell>
        </row>
        <row r="5">
          <cell r="A5" t="str">
            <v>Office of Professional Responsibility (OPR)</v>
          </cell>
          <cell r="C5" t="str">
            <v>ATBs - Non-recurral of Prior Year Increases</v>
          </cell>
          <cell r="D5" t="str">
            <v>Foreign Counterintelligence</v>
          </cell>
          <cell r="E5" t="str">
            <v>Annualization of Jan., 2011 Pay Raise</v>
          </cell>
          <cell r="F5" t="str">
            <v>Advanced Electronic Surveillance - Special Projects Technology</v>
          </cell>
          <cell r="G5" t="str">
            <v>4    EAD Human Resources Branch</v>
          </cell>
          <cell r="I5" t="str">
            <v>Intelligence Analyst, Field</v>
          </cell>
        </row>
        <row r="6">
          <cell r="A6" t="str">
            <v>Office of Equal Employment Opportunity Affairs (OEEOA)</v>
          </cell>
          <cell r="C6" t="str">
            <v>ATBs - Inflation Adjustments/Increases</v>
          </cell>
          <cell r="D6" t="str">
            <v>Operational Enablers</v>
          </cell>
          <cell r="E6" t="str">
            <v>Aviation Fuel</v>
          </cell>
          <cell r="F6" t="str">
            <v>Advanced Electronic Surveillance - Telecommunications Intercept Collection Technology</v>
          </cell>
          <cell r="G6" t="str">
            <v>5    EAD National Security Branch</v>
          </cell>
          <cell r="I6" t="str">
            <v>Intelligence Analyst, HQ</v>
          </cell>
        </row>
        <row r="7">
          <cell r="A7" t="str">
            <v>Resource Planning Office (RPO)</v>
          </cell>
          <cell r="C7" t="str">
            <v>Technical Adjustments</v>
          </cell>
          <cell r="D7" t="str">
            <v>White Collar Crime</v>
          </cell>
          <cell r="E7" t="str">
            <v>Biometrics</v>
          </cell>
          <cell r="F7" t="str">
            <v>Analytic Career Path Training</v>
          </cell>
          <cell r="G7" t="str">
            <v>6    EAD Criminal, Cyber, Response and Services Branch</v>
          </cell>
          <cell r="I7" t="str">
            <v>Attorney</v>
          </cell>
        </row>
        <row r="8">
          <cell r="A8" t="str">
            <v>Office of Congressional Affairs (OCA)</v>
          </cell>
          <cell r="C8" t="str">
            <v>Base</v>
          </cell>
          <cell r="D8" t="str">
            <v>ATB Increase</v>
          </cell>
          <cell r="E8" t="str">
            <v>Border Corruption</v>
          </cell>
          <cell r="F8" t="str">
            <v>Annualization of FY 10 Personnel Enhancements</v>
          </cell>
          <cell r="G8" t="str">
            <v>7    Director's Research Group</v>
          </cell>
          <cell r="I8" t="str">
            <v>CART Examiner Field</v>
          </cell>
        </row>
        <row r="9">
          <cell r="A9" t="str">
            <v>Office of Public Affairs (OPA)</v>
          </cell>
          <cell r="D9" t="str">
            <v>ATB Decrease</v>
          </cell>
          <cell r="E9" t="str">
            <v>Capital Security Cost Sharing (CSCS)</v>
          </cell>
          <cell r="F9" t="str">
            <v>Annualization of FY 11 Personnel Enhancements</v>
          </cell>
          <cell r="G9" t="str">
            <v>8    Office of Law Enforcement Coordination</v>
          </cell>
          <cell r="I9" t="str">
            <v>Clerical</v>
          </cell>
        </row>
        <row r="10">
          <cell r="A10" t="str">
            <v>Terrorist Screening Center (TSC)</v>
          </cell>
          <cell r="E10" t="str">
            <v>Change in Compensable Days</v>
          </cell>
          <cell r="F10" t="str">
            <v>Annualization of Jan., 2011 Pay Raise</v>
          </cell>
          <cell r="G10" t="str">
            <v>9    Office of Professional Responsibility FO</v>
          </cell>
          <cell r="I10" t="str">
            <v>Computer Scientists</v>
          </cell>
        </row>
        <row r="11">
          <cell r="A11" t="str">
            <v>Criminal Justice Information Services (CJIS)</v>
          </cell>
          <cell r="E11" t="str">
            <v>Complex Financial Crimes</v>
          </cell>
          <cell r="F11" t="str">
            <v>Aviation Fuel</v>
          </cell>
          <cell r="G11" t="str">
            <v>10    Office of Equal Opportunity Affairs FO</v>
          </cell>
          <cell r="I11" t="str">
            <v>Engineers</v>
          </cell>
        </row>
        <row r="12">
          <cell r="A12" t="str">
            <v>Training Division (TD)</v>
          </cell>
          <cell r="E12" t="str">
            <v>Comprehensive National Cybersecurity Initiative</v>
          </cell>
          <cell r="F12" t="str">
            <v>Border Corruption Investigations</v>
          </cell>
          <cell r="G12" t="str">
            <v>11    Complaints Processing Unit</v>
          </cell>
          <cell r="I12" t="str">
            <v>Electronic Technicians</v>
          </cell>
        </row>
        <row r="13">
          <cell r="A13" t="str">
            <v>Human Resources Division (HRD)</v>
          </cell>
          <cell r="E13" t="str">
            <v xml:space="preserve">Contractor to Government Position Conversion </v>
          </cell>
          <cell r="F13" t="str">
            <v>Capital Security Cost Sharing (CSCS)</v>
          </cell>
          <cell r="G13" t="str">
            <v>12    Resource Planning Office</v>
          </cell>
          <cell r="I13" t="str">
            <v>Investigative</v>
          </cell>
        </row>
        <row r="14">
          <cell r="A14" t="str">
            <v>Counterintelligence Division (CD)</v>
          </cell>
          <cell r="E14" t="str">
            <v>Cooperative Law Enforcement Efforts (NICS Modernization)</v>
          </cell>
          <cell r="F14" t="str">
            <v>Central Records Complex</v>
          </cell>
          <cell r="G14" t="str">
            <v>13    Office of Congressional Affairs</v>
          </cell>
          <cell r="I14" t="str">
            <v>Information Technology</v>
          </cell>
        </row>
        <row r="15">
          <cell r="A15" t="str">
            <v>Criminal Investigative Division (CID)</v>
          </cell>
          <cell r="E15" t="str">
            <v>Data Integration &amp; Visualization System (DIVS)</v>
          </cell>
          <cell r="F15" t="str">
            <v>Change in Compensable Days</v>
          </cell>
          <cell r="G15" t="str">
            <v>14    Office of Public Affairs FO</v>
          </cell>
          <cell r="I15" t="str">
            <v>Professional Support</v>
          </cell>
        </row>
        <row r="16">
          <cell r="A16" t="str">
            <v>Laboratory Division</v>
          </cell>
          <cell r="E16" t="str">
            <v>DHS Security</v>
          </cell>
          <cell r="F16" t="str">
            <v>Collection Management Section</v>
          </cell>
          <cell r="G16" t="str">
            <v>15    Community Relations Unit</v>
          </cell>
          <cell r="I16" t="str">
            <v>Special Surveillance Group</v>
          </cell>
        </row>
        <row r="17">
          <cell r="A17" t="str">
            <v>Office of the General Counsel (OGC)</v>
          </cell>
          <cell r="E17" t="str">
            <v>Digital Forensics</v>
          </cell>
          <cell r="F17" t="str">
            <v>Complex Financial Crimes</v>
          </cell>
          <cell r="G17" t="str">
            <v>16    CJIS Division FO (AD) (WV)</v>
          </cell>
          <cell r="I17" t="str">
            <v>Forensic Accountant</v>
          </cell>
        </row>
        <row r="18">
          <cell r="A18" t="str">
            <v>Inspection Division (INSD)</v>
          </cell>
          <cell r="E18" t="str">
            <v>DNA Database Program</v>
          </cell>
          <cell r="F18" t="str">
            <v>Comprehensive National Cybersecurity Initiative</v>
          </cell>
          <cell r="G18" t="str">
            <v>17    Contract Administration Office</v>
          </cell>
        </row>
        <row r="19">
          <cell r="A19" t="str">
            <v>Security Division (SecD)</v>
          </cell>
          <cell r="E19" t="str">
            <v>DOJ Justice Security Operations Center</v>
          </cell>
          <cell r="F19" t="str">
            <v xml:space="preserve">Contractor to Government Position Conversion </v>
          </cell>
          <cell r="G19" t="str">
            <v>18    CJIS FBI and Reserve Accounts</v>
          </cell>
        </row>
        <row r="20">
          <cell r="A20" t="str">
            <v>Finance Division (FD)</v>
          </cell>
          <cell r="E20" t="str">
            <v xml:space="preserve">Education Allowance </v>
          </cell>
          <cell r="F20" t="str">
            <v>Customs and Border Patrol Workload Enhancement</v>
          </cell>
          <cell r="G20" t="str">
            <v>19    Strategic Support Section FO (WV)</v>
          </cell>
        </row>
        <row r="21">
          <cell r="A21" t="str">
            <v>Corporate Accounts</v>
          </cell>
          <cell r="E21" t="str">
            <v>Employees Compensation Fund</v>
          </cell>
          <cell r="F21" t="str">
            <v>Customs and Border Patrol Workload Enhancement - Realignment from Reimbursable</v>
          </cell>
          <cell r="G21" t="str">
            <v>20    Information Technology Management Section FO (WV)</v>
          </cell>
        </row>
        <row r="22">
          <cell r="A22" t="str">
            <v>Counterterrorism Division (CTD)</v>
          </cell>
          <cell r="E22" t="str">
            <v>Explosives Intelligence (TEDAC)</v>
          </cell>
          <cell r="F22" t="str">
            <v>Data Integration and Visualization System</v>
          </cell>
          <cell r="G22" t="str">
            <v>21    Intelligence, N-DEx and Global Operations Section FO (WV)</v>
          </cell>
        </row>
        <row r="23">
          <cell r="A23" t="str">
            <v>International Operations Division (IOD)</v>
          </cell>
          <cell r="E23" t="str">
            <v>Facilities Infrastructure (Central Records Complex)</v>
          </cell>
          <cell r="F23" t="str">
            <v>Data Integration and Visualization System - IT Planning Factor</v>
          </cell>
          <cell r="G23" t="str">
            <v>22    *JOURNAL NOT IN USE*</v>
          </cell>
        </row>
        <row r="24">
          <cell r="A24" t="str">
            <v>Cyber Division (CyD)</v>
          </cell>
          <cell r="E24" t="str">
            <v>Facilities Infrastructure (Quantico Renovations)</v>
          </cell>
          <cell r="F24" t="str">
            <v>DHS Security</v>
          </cell>
          <cell r="G24" t="str">
            <v>23    Liaison, Advisory, Training and Statistics Section FO (WV)</v>
          </cell>
        </row>
        <row r="25">
          <cell r="A25" t="str">
            <v>Records Management Division (RMD)</v>
          </cell>
          <cell r="E25" t="str">
            <v>FedEx</v>
          </cell>
          <cell r="F25" t="str">
            <v>Digital Forensics</v>
          </cell>
          <cell r="G25" t="str">
            <v>24    LEO Operations</v>
          </cell>
        </row>
        <row r="26">
          <cell r="A26" t="str">
            <v>Operational Technology Division (OTD)</v>
          </cell>
          <cell r="E26" t="str">
            <v>Financial Crimes Program</v>
          </cell>
          <cell r="F26" t="str">
            <v>DNA Program</v>
          </cell>
          <cell r="G26" t="str">
            <v>25    Biometric Services Section FO (WV)</v>
          </cell>
        </row>
        <row r="27">
          <cell r="A27" t="str">
            <v>Directorate of Intelligence (DI)</v>
          </cell>
          <cell r="E27" t="str">
            <v>FY 2011 President's Budget</v>
          </cell>
          <cell r="F27" t="str">
            <v>DOJ Justice Security Operations Center</v>
          </cell>
          <cell r="G27" t="str">
            <v>26    Policy Initiation and Coordination</v>
          </cell>
        </row>
        <row r="28">
          <cell r="A28" t="str">
            <v>Deputy Chief Information Officer</v>
          </cell>
          <cell r="E28" t="str">
            <v>Health insurance premiums</v>
          </cell>
          <cell r="F28" t="str">
            <v xml:space="preserve">Education Allowance </v>
          </cell>
          <cell r="G28" t="str">
            <v>27    NICS Section FO (WV)</v>
          </cell>
        </row>
        <row r="29">
          <cell r="A29" t="str">
            <v>Office of IT Program Management (OIPM)</v>
          </cell>
          <cell r="E29" t="str">
            <v>High-Value Interrogation Group (HIG)</v>
          </cell>
          <cell r="F29" t="str">
            <v>Employees Compensation Fund</v>
          </cell>
          <cell r="G29" t="str">
            <v>28    Intelligence Training Section FO</v>
          </cell>
        </row>
        <row r="30">
          <cell r="A30" t="str">
            <v>Office of IT Policy and Planning (OIPP)</v>
          </cell>
          <cell r="E30" t="str">
            <v>ICASS</v>
          </cell>
          <cell r="F30" t="str">
            <v>Establish Nationwide Coverage Capability</v>
          </cell>
          <cell r="G30" t="str">
            <v>29    Training Division FO</v>
          </cell>
        </row>
        <row r="31">
          <cell r="A31" t="str">
            <v>Information Technology Systems Development (ITSD)</v>
          </cell>
          <cell r="E31" t="str">
            <v>Indian Country</v>
          </cell>
          <cell r="F31" t="str">
            <v>Eurasian OC Threat Focus Cell</v>
          </cell>
          <cell r="G31" t="str">
            <v>30    Training Field Program</v>
          </cell>
        </row>
        <row r="32">
          <cell r="A32" t="str">
            <v>Information Technology Operations Division (ITOD)</v>
          </cell>
          <cell r="E32" t="str">
            <v>Information Technology Infrastructure</v>
          </cell>
          <cell r="F32" t="str">
            <v>Facilities Infrastructure (Academy Dormitory)</v>
          </cell>
          <cell r="G32" t="str">
            <v>31    New Agents Training Section FO</v>
          </cell>
        </row>
        <row r="33">
          <cell r="A33" t="str">
            <v>Facilities and Logistics Services Division (FLSD)</v>
          </cell>
          <cell r="E33" t="str">
            <v>Intelligence Transformation</v>
          </cell>
          <cell r="F33" t="str">
            <v>FedEx</v>
          </cell>
          <cell r="G33" t="str">
            <v>32    National Academy Unit</v>
          </cell>
        </row>
        <row r="34">
          <cell r="A34" t="str">
            <v>Critical Incident Response Group (CIRG)</v>
          </cell>
          <cell r="E34" t="str">
            <v>International Terrorism</v>
          </cell>
          <cell r="F34" t="str">
            <v>FIG Domain Management</v>
          </cell>
          <cell r="G34" t="str">
            <v>33    Law Enforcement Program Section FO</v>
          </cell>
        </row>
        <row r="35">
          <cell r="A35" t="str">
            <v>Weapons of Mass Destruction Directorate (WMDD)</v>
          </cell>
          <cell r="E35" t="str">
            <v>Investigative Actions</v>
          </cell>
          <cell r="F35" t="str">
            <v>Financial Crimes Program</v>
          </cell>
          <cell r="G35" t="str">
            <v>34    FBI Academy Library</v>
          </cell>
        </row>
        <row r="36">
          <cell r="A36" t="str">
            <v>Special Technologies and Applications Office (STAO)</v>
          </cell>
          <cell r="E36" t="str">
            <v>Moving/Lease Expirations</v>
          </cell>
          <cell r="F36" t="str">
            <v>FY 2011 President's Budget</v>
          </cell>
          <cell r="G36" t="str">
            <v>35    Distance Learning Technology Unit</v>
          </cell>
        </row>
        <row r="37">
          <cell r="A37" t="str">
            <v>Field Discretionary</v>
          </cell>
          <cell r="E37" t="str">
            <v>National Economic Recovery Fraud</v>
          </cell>
          <cell r="F37" t="str">
            <v>Government Fraud/Economic Stimulus</v>
          </cell>
          <cell r="G37" t="str">
            <v>36    Office of Technology, Research and Curriculum Development FO</v>
          </cell>
        </row>
        <row r="38">
          <cell r="A38" t="str">
            <v>OTD / Dedicated Technical Program (DTP)</v>
          </cell>
          <cell r="E38" t="str">
            <v>Non-GSA Facility Rent</v>
          </cell>
          <cell r="F38" t="str">
            <v>Health insurance premiums</v>
          </cell>
          <cell r="G38" t="str">
            <v>37    Planning, Design, and Construction Unit</v>
          </cell>
        </row>
        <row r="39">
          <cell r="A39" t="str">
            <v>FBI and Reserve Accounts</v>
          </cell>
          <cell r="E39" t="str">
            <v>Non-Recurral of FY 11 CNCI Non-Personnel Enhancement</v>
          </cell>
          <cell r="F39" t="str">
            <v>High-Value Interrogation Group (HIG)</v>
          </cell>
          <cell r="G39" t="str">
            <v>38    International Training and Assistance Unit</v>
          </cell>
        </row>
        <row r="40">
          <cell r="E40" t="str">
            <v>Non-Recurral of FY 11 Facilities Infrastructure (Quantico Dormitory) Non-Personnel Enhancement</v>
          </cell>
          <cell r="F40" t="str">
            <v>ICASS</v>
          </cell>
          <cell r="G40" t="str">
            <v>39    Human Resources Division FO</v>
          </cell>
        </row>
        <row r="41">
          <cell r="E41" t="str">
            <v>Non-Recurral of FY 11 International Terrorism Non-Personnel Enhancement</v>
          </cell>
          <cell r="F41" t="str">
            <v>Information Technology Operations and Maintenance</v>
          </cell>
          <cell r="G41" t="str">
            <v>40    Executive Development and Selection Section FO</v>
          </cell>
        </row>
        <row r="42">
          <cell r="E42" t="str">
            <v>Non-Recurral of FY 11 Personnel Enhancements</v>
          </cell>
          <cell r="F42" t="str">
            <v>International Terrorism</v>
          </cell>
          <cell r="G42" t="str">
            <v>41    Human Resources Management Section FO</v>
          </cell>
        </row>
        <row r="43">
          <cell r="E43" t="str">
            <v>Organized Crime Program</v>
          </cell>
          <cell r="F43" t="str">
            <v>Moving/Lease Expirations</v>
          </cell>
          <cell r="G43" t="str">
            <v>42    Office of Medical Services</v>
          </cell>
        </row>
        <row r="44">
          <cell r="E44" t="str">
            <v>Post Allowance - Cost of Living Allowance (COLA)</v>
          </cell>
          <cell r="F44" t="str">
            <v>NCIJTF Expansion Capabilities</v>
          </cell>
          <cell r="G44" t="str">
            <v>43    Counterintelligence Division FO</v>
          </cell>
        </row>
        <row r="45">
          <cell r="E45" t="str">
            <v>Post-Guantanamo Bay Detainee Prosecutions</v>
          </cell>
          <cell r="F45" t="str">
            <v>New Safe Trails Task Forces</v>
          </cell>
          <cell r="G45" t="str">
            <v>44    Foreign Counterintelligence (FCI) Field Program</v>
          </cell>
        </row>
        <row r="46">
          <cell r="E46" t="str">
            <v>Render Safe Capability</v>
          </cell>
          <cell r="F46" t="str">
            <v>Next Generation Wireless</v>
          </cell>
          <cell r="G46" t="str">
            <v>45    Gangs/Criminal Enterprises Section FO</v>
          </cell>
        </row>
        <row r="47">
          <cell r="E47" t="str">
            <v>Rental payments to GSA</v>
          </cell>
          <cell r="F47" t="str">
            <v>NICS IT Planning Factor</v>
          </cell>
          <cell r="G47" t="str">
            <v>46    Criminal Investigative Division FO</v>
          </cell>
        </row>
        <row r="48">
          <cell r="E48" t="str">
            <v>Retirement</v>
          </cell>
          <cell r="F48" t="str">
            <v>NICS modernization</v>
          </cell>
          <cell r="G48" t="str">
            <v>47    Criminal Investigative FBI and Reserve Accounts</v>
          </cell>
        </row>
        <row r="49">
          <cell r="E49" t="str">
            <v>Terrorist Screening Center</v>
          </cell>
          <cell r="F49" t="str">
            <v>Non-GSA Facility Rent</v>
          </cell>
          <cell r="G49" t="str">
            <v>48    Health Care Fraud Field Program</v>
          </cell>
        </row>
        <row r="50">
          <cell r="E50" t="str">
            <v>Working Capital Fund ATB</v>
          </cell>
          <cell r="F50" t="str">
            <v>Non-Recurral of FY 11 Personnel Enhancements</v>
          </cell>
          <cell r="G50" t="str">
            <v>49    Violent Crime Field Program</v>
          </cell>
        </row>
        <row r="51">
          <cell r="F51" t="str">
            <v>Post Allowance - Cost of Living Allowance (COLA)</v>
          </cell>
          <cell r="G51" t="str">
            <v>50    White Collar Crime Field Program</v>
          </cell>
        </row>
        <row r="52">
          <cell r="F52" t="str">
            <v>Post-Guantanamo Bay Detainee Prosecutions</v>
          </cell>
          <cell r="G52" t="str">
            <v>51    Civil Rights Field Program</v>
          </cell>
        </row>
        <row r="53">
          <cell r="F53" t="str">
            <v>Quantico Renovations</v>
          </cell>
          <cell r="G53" t="str">
            <v>52    Organized Crime Field Program</v>
          </cell>
        </row>
        <row r="54">
          <cell r="F54" t="str">
            <v>Rental payments to GSA</v>
          </cell>
          <cell r="G54" t="str">
            <v>53    Gangs/Criminal Enterprise Field Program</v>
          </cell>
        </row>
        <row r="55">
          <cell r="F55" t="str">
            <v>Retirement</v>
          </cell>
          <cell r="G55" t="str">
            <v>54    OCDETF Field Program</v>
          </cell>
        </row>
        <row r="56">
          <cell r="F56" t="str">
            <v>Special Operations Group</v>
          </cell>
          <cell r="G56" t="str">
            <v>55    Office of Victim Assistance</v>
          </cell>
        </row>
        <row r="57">
          <cell r="F57" t="str">
            <v>Special Surveillance Group</v>
          </cell>
          <cell r="G57" t="str">
            <v>56    National Backstopping Unit</v>
          </cell>
        </row>
        <row r="58">
          <cell r="F58" t="str">
            <v>TEDAC Construction</v>
          </cell>
          <cell r="G58" t="str">
            <v>57    Violent Crimes Section</v>
          </cell>
        </row>
        <row r="59">
          <cell r="F59" t="str">
            <v>Terrorist Screening Center</v>
          </cell>
          <cell r="G59" t="str">
            <v>58    Indian Country/Special Jurisdiction Unit</v>
          </cell>
        </row>
        <row r="60">
          <cell r="F60" t="str">
            <v>Working Capital Fund ATB</v>
          </cell>
          <cell r="G60" t="str">
            <v>59    Crimes Against Children Unit</v>
          </cell>
        </row>
        <row r="61">
          <cell r="G61" t="str">
            <v>60    Undercover and Sensitive Operations Unit</v>
          </cell>
        </row>
        <row r="62">
          <cell r="G62" t="str">
            <v>61    Health Care Fraud Unit</v>
          </cell>
        </row>
        <row r="63">
          <cell r="G63" t="str">
            <v>62    Civil Rights Unit</v>
          </cell>
        </row>
        <row r="64">
          <cell r="G64" t="str">
            <v>63    National Gang Intelligence Center</v>
          </cell>
        </row>
        <row r="65">
          <cell r="G65" t="str">
            <v>64    Laboratory Division FO</v>
          </cell>
        </row>
        <row r="66">
          <cell r="G66" t="str">
            <v>65    Terrorist Explosive Device Analytical Center</v>
          </cell>
        </row>
        <row r="67">
          <cell r="G67" t="str">
            <v>66    Explosives Unit</v>
          </cell>
        </row>
        <row r="68">
          <cell r="G68" t="str">
            <v>67    Forensic Science Support Section FO</v>
          </cell>
        </row>
        <row r="69">
          <cell r="G69" t="str">
            <v>68    Counterterrorism and Forensic Science Research Unit</v>
          </cell>
        </row>
        <row r="70">
          <cell r="G70" t="str">
            <v>69    Scientific Analysis Section FO</v>
          </cell>
        </row>
        <row r="71">
          <cell r="G71" t="str">
            <v>70    Mitochondrial DNA Unit</v>
          </cell>
        </row>
        <row r="72">
          <cell r="G72" t="str">
            <v>71    Combined DNA Index System (CODIS) Unit</v>
          </cell>
        </row>
        <row r="73">
          <cell r="G73" t="str">
            <v>72    Nuclear DNA Unit</v>
          </cell>
        </row>
        <row r="74">
          <cell r="G74" t="str">
            <v>73    CBRN Sciences Unit</v>
          </cell>
        </row>
        <row r="75">
          <cell r="G75" t="str">
            <v>74    Operational Response Section FO</v>
          </cell>
        </row>
        <row r="76">
          <cell r="G76" t="str">
            <v>75    Evidence Response Team Unit</v>
          </cell>
        </row>
        <row r="77">
          <cell r="G77" t="str">
            <v>76    Hazardous Materials Response Unit</v>
          </cell>
        </row>
        <row r="78">
          <cell r="G78" t="str">
            <v>77    Forensic Imaging Unit</v>
          </cell>
        </row>
        <row r="79">
          <cell r="G79" t="str">
            <v>78    Office of the General Counsel</v>
          </cell>
        </row>
        <row r="80">
          <cell r="G80" t="str">
            <v>79    Inspection Division FO</v>
          </cell>
        </row>
        <row r="81">
          <cell r="G81" t="str">
            <v>80    Inspection FBI and Reserve Accounts</v>
          </cell>
        </row>
        <row r="82">
          <cell r="G82" t="str">
            <v>81    Security Division FO</v>
          </cell>
        </row>
        <row r="83">
          <cell r="G83" t="str">
            <v>82    Security / SCM Field Program</v>
          </cell>
        </row>
        <row r="84">
          <cell r="G84" t="str">
            <v>83    Security Operations Section FO</v>
          </cell>
        </row>
        <row r="85">
          <cell r="G85" t="str">
            <v>84    Information Assurance Section FO</v>
          </cell>
        </row>
        <row r="86">
          <cell r="G86" t="str">
            <v>85    Mission Support Section FO</v>
          </cell>
        </row>
        <row r="87">
          <cell r="G87" t="str">
            <v>86    Internal Security Section FO</v>
          </cell>
        </row>
        <row r="88">
          <cell r="G88" t="str">
            <v>87    Finance Division FO</v>
          </cell>
        </row>
        <row r="89">
          <cell r="G89" t="str">
            <v>88    Accounting Section FO</v>
          </cell>
        </row>
        <row r="90">
          <cell r="G90" t="str">
            <v>89    Corporate Holding Accounts</v>
          </cell>
        </row>
        <row r="91">
          <cell r="G91" t="str">
            <v>90    Budget Section FO</v>
          </cell>
        </row>
        <row r="92">
          <cell r="G92" t="str">
            <v>91    Procurement Section FO</v>
          </cell>
        </row>
        <row r="93">
          <cell r="G93" t="str">
            <v>92    Counterterrorism Division FO</v>
          </cell>
        </row>
        <row r="94">
          <cell r="G94" t="str">
            <v>93    International Terrorism Field Program</v>
          </cell>
        </row>
        <row r="95">
          <cell r="G95" t="str">
            <v>94    Domestic Terrorism Field Program</v>
          </cell>
        </row>
        <row r="96">
          <cell r="G96" t="str">
            <v>95    Foreign Terrorist Tracking Task Force Section FO</v>
          </cell>
        </row>
        <row r="97">
          <cell r="G97" t="str">
            <v>96    Terrorist Screening Center</v>
          </cell>
        </row>
        <row r="98">
          <cell r="G98" t="str">
            <v>97    Communication Exploitation Section</v>
          </cell>
        </row>
        <row r="99">
          <cell r="G99" t="str">
            <v>98    Counterterrorism FBI and Reserve Accounts</v>
          </cell>
        </row>
        <row r="100">
          <cell r="G100" t="str">
            <v>99    National Joint Terrorism Task Force</v>
          </cell>
        </row>
        <row r="101">
          <cell r="G101" t="str">
            <v>100    International Operations Division FO</v>
          </cell>
        </row>
        <row r="102">
          <cell r="G102" t="str">
            <v>101    International Operations FBI and Reserve Accounts</v>
          </cell>
        </row>
        <row r="103">
          <cell r="G103" t="str">
            <v>102    International Operations Legats</v>
          </cell>
        </row>
        <row r="104">
          <cell r="G104" t="str">
            <v>103    Cyber Division FO</v>
          </cell>
        </row>
        <row r="105">
          <cell r="G105" t="str">
            <v>104    Cyber Crime Field Program</v>
          </cell>
        </row>
        <row r="106">
          <cell r="G106" t="str">
            <v>105    Computer Intrusions Field Program</v>
          </cell>
        </row>
        <row r="107">
          <cell r="G107" t="str">
            <v>106    Cyber National Security Section &amp; All HQ Computer Intrusions</v>
          </cell>
        </row>
        <row r="108">
          <cell r="G108" t="str">
            <v>107    Innocent Images National Initiative Unit</v>
          </cell>
        </row>
        <row r="109">
          <cell r="G109" t="str">
            <v>108    Cyber Education and Development Unit</v>
          </cell>
        </row>
        <row r="110">
          <cell r="G110" t="str">
            <v>109    Cyber Criminal Section FO</v>
          </cell>
        </row>
        <row r="111">
          <cell r="G111" t="str">
            <v>110    Cyber Initiative and Resource Fusion Unit - Pittsburgh, PA</v>
          </cell>
        </row>
        <row r="112">
          <cell r="G112" t="str">
            <v>111    Public/Private Alliance Unit</v>
          </cell>
        </row>
        <row r="113">
          <cell r="G113" t="str">
            <v>112    Records Management FBI and Reserve Accounts</v>
          </cell>
        </row>
        <row r="114">
          <cell r="G114" t="str">
            <v>113    National Name Check Program Section FO</v>
          </cell>
        </row>
        <row r="115">
          <cell r="G115" t="str">
            <v>114    Record/Information Dissemination Section FO</v>
          </cell>
        </row>
        <row r="116">
          <cell r="G116" t="str">
            <v>115    Records Automation Section FO</v>
          </cell>
        </row>
        <row r="117">
          <cell r="G117" t="str">
            <v>116    Records Management Division FO</v>
          </cell>
        </row>
        <row r="118">
          <cell r="G118" t="str">
            <v>117    Records Management Field Name Check Program</v>
          </cell>
        </row>
        <row r="119">
          <cell r="G119" t="str">
            <v>118    Butte Operations Support Center</v>
          </cell>
        </row>
        <row r="120">
          <cell r="G120" t="str">
            <v>119    Savannah Operations Support Center</v>
          </cell>
        </row>
        <row r="121">
          <cell r="G121" t="str">
            <v>120    Records Policy and Administration Section FO</v>
          </cell>
        </row>
        <row r="122">
          <cell r="G122" t="str">
            <v>121    Operational Technology Division FO</v>
          </cell>
        </row>
        <row r="123">
          <cell r="G123" t="str">
            <v>122    Strategic Resources Unit</v>
          </cell>
        </row>
        <row r="124">
          <cell r="G124" t="str">
            <v>123    Digital Evidence Section FO</v>
          </cell>
        </row>
        <row r="125">
          <cell r="G125" t="str">
            <v>124    CART Operational Support Unit</v>
          </cell>
        </row>
        <row r="126">
          <cell r="G126" t="str">
            <v>125    Regional Computer Forensic Labs</v>
          </cell>
        </row>
        <row r="127">
          <cell r="G127" t="str">
            <v>126    Forensic Support Unit</v>
          </cell>
        </row>
        <row r="128">
          <cell r="G128" t="str">
            <v>127    CALEA Implementation Unit</v>
          </cell>
        </row>
        <row r="129">
          <cell r="G129" t="str">
            <v>128    Audio Technology Development Unit</v>
          </cell>
        </row>
        <row r="130">
          <cell r="G130" t="str">
            <v>129    Technical Operations Coordination Unit</v>
          </cell>
        </row>
        <row r="131">
          <cell r="G131" t="str">
            <v>130    Tracking Technology Unit</v>
          </cell>
        </row>
        <row r="132">
          <cell r="G132" t="str">
            <v>131    Video Surveillance Unit</v>
          </cell>
        </row>
        <row r="133">
          <cell r="G133" t="str">
            <v>132    Tactical Operations Support Center / Section FO</v>
          </cell>
        </row>
        <row r="134">
          <cell r="G134" t="str">
            <v>133    Defensive Programs Unit</v>
          </cell>
        </row>
        <row r="135">
          <cell r="G135" t="str">
            <v>134    Machining and Prototyping Unit</v>
          </cell>
        </row>
        <row r="136">
          <cell r="G136" t="str">
            <v>135    TACOPS Center Operations Support Unit</v>
          </cell>
        </row>
        <row r="137">
          <cell r="G137" t="str">
            <v>136    Asset Management Unit</v>
          </cell>
        </row>
        <row r="138">
          <cell r="G138" t="str">
            <v>137    Technical Response Unit</v>
          </cell>
        </row>
        <row r="139">
          <cell r="G139" t="str">
            <v>138    Radio Systems Development Unit</v>
          </cell>
        </row>
        <row r="140">
          <cell r="G140" t="str">
            <v>139    Technical Personnel Development Unit</v>
          </cell>
        </row>
        <row r="141">
          <cell r="G141" t="str">
            <v>140    Technical Programs Section FO</v>
          </cell>
        </row>
        <row r="142">
          <cell r="G142" t="str">
            <v>141    Cryptologic and Electronic Analysis Unit</v>
          </cell>
        </row>
        <row r="143">
          <cell r="G143" t="str">
            <v>142    Data Intercept Technology Unit</v>
          </cell>
        </row>
        <row r="144">
          <cell r="G144" t="str">
            <v>143    ELSUR Technology Management Unit</v>
          </cell>
        </row>
        <row r="145">
          <cell r="G145" t="str">
            <v>144    Data Acquisition/Intercept Section</v>
          </cell>
        </row>
        <row r="146">
          <cell r="G146" t="str">
            <v>145    Strategic Resources Unit</v>
          </cell>
        </row>
        <row r="147">
          <cell r="G147" t="str">
            <v>146    Digital Evidence Section FO</v>
          </cell>
        </row>
        <row r="148">
          <cell r="G148" t="str">
            <v>147    CART Operational Support Unit</v>
          </cell>
        </row>
        <row r="149">
          <cell r="G149" t="str">
            <v>148    Regional Computer Forensic Labs</v>
          </cell>
        </row>
        <row r="150">
          <cell r="G150" t="str">
            <v>149    Forensic Support Unit</v>
          </cell>
        </row>
        <row r="151">
          <cell r="G151" t="str">
            <v>150    CALEA Implementation Unit</v>
          </cell>
        </row>
        <row r="152">
          <cell r="G152" t="str">
            <v>151    Audio Technology Development Unit</v>
          </cell>
        </row>
        <row r="153">
          <cell r="G153" t="str">
            <v>152    Technical Operations Coordination Unit</v>
          </cell>
        </row>
        <row r="154">
          <cell r="G154" t="str">
            <v>153    Tracking Technology Unit</v>
          </cell>
        </row>
        <row r="155">
          <cell r="G155" t="str">
            <v>154    Video Surveillance Unit</v>
          </cell>
        </row>
        <row r="156">
          <cell r="G156" t="str">
            <v>155    Tactical Operations Section FO</v>
          </cell>
        </row>
        <row r="157">
          <cell r="G157" t="str">
            <v>156    Defensive Programs Unit</v>
          </cell>
        </row>
        <row r="158">
          <cell r="G158" t="str">
            <v>157    Machining and Prototyping Unit</v>
          </cell>
        </row>
        <row r="159">
          <cell r="G159" t="str">
            <v>158    Tactical Operations Support Center</v>
          </cell>
        </row>
        <row r="160">
          <cell r="G160" t="str">
            <v>159    Asset Management Unit</v>
          </cell>
        </row>
        <row r="161">
          <cell r="G161" t="str">
            <v>160    Technical Response Unit</v>
          </cell>
        </row>
        <row r="162">
          <cell r="G162" t="str">
            <v>161    Radio Systems Development Unit</v>
          </cell>
        </row>
        <row r="163">
          <cell r="G163" t="str">
            <v>162    Technical Personnel Development Unit</v>
          </cell>
        </row>
        <row r="164">
          <cell r="G164" t="str">
            <v>163    Technical Programs Section FO</v>
          </cell>
        </row>
        <row r="165">
          <cell r="G165" t="str">
            <v>164    Telecom Intercept and Collection Technology Unit</v>
          </cell>
        </row>
        <row r="166">
          <cell r="G166" t="str">
            <v>165    Cryptologic and Electronic Analysis Unit</v>
          </cell>
        </row>
        <row r="167">
          <cell r="G167" t="str">
            <v>166    Data Intercept Technology Unit</v>
          </cell>
        </row>
        <row r="168">
          <cell r="G168" t="str">
            <v>167    ELSUR Technology Management Unit</v>
          </cell>
        </row>
        <row r="169">
          <cell r="G169" t="str">
            <v>168    Data Acquisition/Intercept Section FO</v>
          </cell>
        </row>
        <row r="170">
          <cell r="G170" t="str">
            <v>169    Special Projects Technology Unit</v>
          </cell>
        </row>
        <row r="171">
          <cell r="G171" t="str">
            <v>170    Directorate of Intelligence FO</v>
          </cell>
        </row>
        <row r="172">
          <cell r="G172" t="str">
            <v>171    Field Intelligence Program</v>
          </cell>
        </row>
        <row r="173">
          <cell r="G173" t="str">
            <v>172    Collection Management Section FO</v>
          </cell>
        </row>
        <row r="174">
          <cell r="G174" t="str">
            <v>173    HUMINT Validation Section FO</v>
          </cell>
        </row>
        <row r="175">
          <cell r="G175" t="str">
            <v>174    Languages Services Section FO</v>
          </cell>
        </row>
        <row r="176">
          <cell r="G176" t="str">
            <v>175    National Virtual Translation Center</v>
          </cell>
        </row>
        <row r="177">
          <cell r="G177" t="str">
            <v>176    Administrative Section FO</v>
          </cell>
        </row>
        <row r="178">
          <cell r="G178" t="str">
            <v>177    Deputy Chief Information Officer / Associate EAD</v>
          </cell>
        </row>
        <row r="179">
          <cell r="G179" t="str">
            <v>178    Office of IT Program Management FO</v>
          </cell>
        </row>
        <row r="180">
          <cell r="G180" t="str">
            <v>179    Sentinel</v>
          </cell>
        </row>
        <row r="181">
          <cell r="G181" t="str">
            <v>180    Office of IT Policy and Planning (OIPP)</v>
          </cell>
        </row>
        <row r="182">
          <cell r="G182" t="str">
            <v>181    Information Technology Systems Development FO</v>
          </cell>
        </row>
        <row r="183">
          <cell r="G183" t="str">
            <v>182    Information Technology Operations Division FO</v>
          </cell>
        </row>
        <row r="184">
          <cell r="G184" t="str">
            <v>183    Information Technology Operations FBI and Reserve Accounts</v>
          </cell>
        </row>
        <row r="185">
          <cell r="G185" t="str">
            <v>184    Facilities and Logistics Services Division FO</v>
          </cell>
        </row>
        <row r="186">
          <cell r="G186" t="str">
            <v>185    Budget and Administrative Unit</v>
          </cell>
        </row>
        <row r="187">
          <cell r="G187" t="str">
            <v>186    SCIFs</v>
          </cell>
        </row>
        <row r="188">
          <cell r="G188" t="str">
            <v>187    SCION</v>
          </cell>
        </row>
        <row r="189">
          <cell r="G189" t="str">
            <v>188    Secure Work Environment Unit</v>
          </cell>
        </row>
        <row r="190">
          <cell r="G190" t="str">
            <v>189    Facilities FBI and Reserve Accounts</v>
          </cell>
        </row>
        <row r="191">
          <cell r="G191" t="str">
            <v>190    Facilities Engineering and Design Unit</v>
          </cell>
        </row>
        <row r="192">
          <cell r="G192" t="str">
            <v>191    Facilities Management Acquisition Section FO</v>
          </cell>
        </row>
        <row r="193">
          <cell r="G193" t="str">
            <v>192    Fleet Management and Transportation Services Unit</v>
          </cell>
        </row>
        <row r="194">
          <cell r="G194" t="str">
            <v>193    Logistics Unit</v>
          </cell>
        </row>
        <row r="195">
          <cell r="G195" t="str">
            <v>194    Printing and Graphics Unit</v>
          </cell>
        </row>
        <row r="196">
          <cell r="G196" t="str">
            <v>195    Technical Support Services Unit</v>
          </cell>
        </row>
        <row r="197">
          <cell r="G197" t="str">
            <v>196    Telecommunications Support Unit</v>
          </cell>
        </row>
        <row r="198">
          <cell r="G198" t="str">
            <v>197    Logistics and Services Section FO</v>
          </cell>
        </row>
        <row r="199">
          <cell r="G199" t="str">
            <v>198    JEH Facility Operations Unit</v>
          </cell>
        </row>
        <row r="200">
          <cell r="G200" t="str">
            <v>199    Facilities Operations Section FO</v>
          </cell>
        </row>
        <row r="201">
          <cell r="G201" t="str">
            <v>200    Critical Incident Response Group FO</v>
          </cell>
        </row>
        <row r="202">
          <cell r="G202" t="str">
            <v>201    Financial Management Unit</v>
          </cell>
        </row>
        <row r="203">
          <cell r="G203" t="str">
            <v>202    Behavioral Analysis Unit I</v>
          </cell>
        </row>
        <row r="204">
          <cell r="G204" t="str">
            <v>203    Behavioral Analysis Unit II</v>
          </cell>
        </row>
        <row r="205">
          <cell r="G205" t="str">
            <v>204    Behavioral Analysis Unit III</v>
          </cell>
        </row>
        <row r="206">
          <cell r="G206" t="str">
            <v>205    Violent Criminal Apprehension Program</v>
          </cell>
        </row>
        <row r="207">
          <cell r="G207" t="str">
            <v>206    Communications and Information Technology Unit</v>
          </cell>
        </row>
        <row r="208">
          <cell r="G208" t="str">
            <v>207    Crisis Management Unit</v>
          </cell>
        </row>
        <row r="209">
          <cell r="G209" t="str">
            <v>208    Rapid Deployment Logisitics Unit</v>
          </cell>
        </row>
        <row r="210">
          <cell r="G210" t="str">
            <v>209    Crisis Negotiation Unit</v>
          </cell>
        </row>
        <row r="211">
          <cell r="G211" t="str">
            <v>210    HRT Blue Unit</v>
          </cell>
        </row>
        <row r="212">
          <cell r="G212" t="str">
            <v>211    SWAT Operations Unit</v>
          </cell>
        </row>
        <row r="213">
          <cell r="G213" t="str">
            <v>212    Tactical Helicopter Unit</v>
          </cell>
        </row>
        <row r="214">
          <cell r="G214" t="str">
            <v>213    Tactical Section FO</v>
          </cell>
        </row>
        <row r="215">
          <cell r="G215" t="str">
            <v>214    Field Flight Operations Unit</v>
          </cell>
        </row>
        <row r="216">
          <cell r="G216" t="str">
            <v>215    Aviation Support Unit</v>
          </cell>
        </row>
        <row r="217">
          <cell r="G217" t="str">
            <v>216    Special Flight Operations Unit</v>
          </cell>
        </row>
        <row r="218">
          <cell r="G218" t="str">
            <v>217    Mobile Surveillance Unit II</v>
          </cell>
        </row>
        <row r="219">
          <cell r="G219" t="str">
            <v>218    Aviation and Surveillance Section FO</v>
          </cell>
        </row>
        <row r="220">
          <cell r="G220" t="str">
            <v>219    Hazardous Devices Operations Center</v>
          </cell>
        </row>
        <row r="221">
          <cell r="G221" t="str">
            <v>220    Hazardous Devices Response Unit</v>
          </cell>
        </row>
        <row r="222">
          <cell r="G222" t="str">
            <v>221    National Assets Response Unit</v>
          </cell>
        </row>
        <row r="223">
          <cell r="G223" t="str">
            <v>222    Watch Unit A</v>
          </cell>
        </row>
        <row r="224">
          <cell r="G224" t="str">
            <v>223    Weapons of Mass Destruction Directorate</v>
          </cell>
        </row>
        <row r="225">
          <cell r="G225" t="str">
            <v>224    WMD Investigations &amp; Operations</v>
          </cell>
        </row>
        <row r="226">
          <cell r="G226" t="str">
            <v>225    WMD Countermeasures and Preparedness Section FO</v>
          </cell>
        </row>
        <row r="227">
          <cell r="G227" t="str">
            <v>226    WMD Intelligence Analysis Section FO</v>
          </cell>
        </row>
        <row r="228">
          <cell r="G228" t="str">
            <v>227    Special Technologies and Applications Office (STAO)</v>
          </cell>
        </row>
        <row r="229">
          <cell r="G229" t="str">
            <v>228    Unallocated</v>
          </cell>
        </row>
        <row r="230">
          <cell r="G230" t="str">
            <v>229    Unallocated</v>
          </cell>
        </row>
        <row r="231">
          <cell r="G231" t="str">
            <v>230    IA Personnel</v>
          </cell>
        </row>
        <row r="232">
          <cell r="G232" t="str">
            <v>231    IA Non-Personnel</v>
          </cell>
        </row>
        <row r="233">
          <cell r="G233" t="str">
            <v>232    Victim Witness Assistance Field Program</v>
          </cell>
        </row>
        <row r="234">
          <cell r="G234" t="str">
            <v>233    Operational Technology Division FO</v>
          </cell>
        </row>
        <row r="235">
          <cell r="G235" t="str">
            <v>234    Telecom Intercept and Collection Technology Unit</v>
          </cell>
        </row>
        <row r="236">
          <cell r="G236" t="str">
            <v>235    Biometrics Analysis Section FO</v>
          </cell>
        </row>
        <row r="237">
          <cell r="G237" t="str">
            <v>236    Program &amp; Project Management Unit</v>
          </cell>
        </row>
        <row r="238">
          <cell r="G238" t="str">
            <v>237    QT Facility Operations Unit</v>
          </cell>
        </row>
        <row r="239">
          <cell r="G239" t="str">
            <v>238    Surveillance Support Unit (SSG)</v>
          </cell>
        </row>
        <row r="240">
          <cell r="G240" t="str">
            <v>239    Special Surveillance Group (SSG) Field Program</v>
          </cell>
        </row>
        <row r="241">
          <cell r="G241" t="str">
            <v>240    SCION Operations and Maintenance</v>
          </cell>
        </row>
        <row r="242">
          <cell r="G242" t="str">
            <v>241    Language Services Field</v>
          </cell>
        </row>
        <row r="243">
          <cell r="G243" t="str">
            <v>242    Office of Integrity and Compliance (OIC)</v>
          </cell>
        </row>
        <row r="244">
          <cell r="G244" t="str">
            <v>243    CJIS NIP Correction</v>
          </cell>
        </row>
        <row r="245">
          <cell r="G245" t="str">
            <v>244    CIRG NIP Correction</v>
          </cell>
        </row>
        <row r="246">
          <cell r="G246" t="str">
            <v>245    FLSD NIP Correction</v>
          </cell>
        </row>
        <row r="247">
          <cell r="G247" t="str">
            <v>246    IOD NIP Correction</v>
          </cell>
        </row>
        <row r="248">
          <cell r="G248" t="str">
            <v>247    TD NIP Correction</v>
          </cell>
        </row>
        <row r="249">
          <cell r="G249" t="str">
            <v>248    Criminal Intelligence Section FO</v>
          </cell>
        </row>
        <row r="250">
          <cell r="G250" t="str">
            <v>249    Domain Management Section FO</v>
          </cell>
        </row>
        <row r="251">
          <cell r="G251" t="str">
            <v>250    Domestic Terrorism Response Section FO</v>
          </cell>
        </row>
        <row r="252">
          <cell r="G252" t="str">
            <v>251    Terrorist Screening Center FBI and Reserve Accounts</v>
          </cell>
        </row>
        <row r="253">
          <cell r="G253" t="str">
            <v>252    Remote Operations Unit</v>
          </cell>
        </row>
        <row r="254">
          <cell r="G254" t="str">
            <v>253    Office of the Ombudsman</v>
          </cell>
        </row>
        <row r="255">
          <cell r="G255" t="str">
            <v>254    Law Enforcement Services</v>
          </cell>
        </row>
        <row r="256">
          <cell r="G256" t="str">
            <v>255    Special Programs Unit</v>
          </cell>
        </row>
        <row r="257">
          <cell r="G257" t="str">
            <v>256    EAD Science and Technology Branch</v>
          </cell>
        </row>
        <row r="258">
          <cell r="G258" t="str">
            <v>257    Executive Secretariat</v>
          </cell>
        </row>
        <row r="259">
          <cell r="G259" t="str">
            <v>258    Resource Management Section FO</v>
          </cell>
        </row>
        <row r="260">
          <cell r="G260" t="str">
            <v>259    Financial Resources Unit</v>
          </cell>
        </row>
        <row r="261">
          <cell r="G261" t="str">
            <v>260    MS-13 National Gang Task Force Unit</v>
          </cell>
        </row>
        <row r="262">
          <cell r="G262" t="str">
            <v>261    Safeguard Unit</v>
          </cell>
        </row>
        <row r="263">
          <cell r="G263" t="str">
            <v>262    Financial Crimes Section FO</v>
          </cell>
        </row>
        <row r="264">
          <cell r="G264" t="str">
            <v>263    National Mortgage Fraud Team</v>
          </cell>
        </row>
        <row r="265">
          <cell r="G265" t="str">
            <v>264    Public Corruption/Civil Rights Section FO</v>
          </cell>
        </row>
        <row r="266">
          <cell r="G266" t="str">
            <v>265    International Corruption Unit</v>
          </cell>
        </row>
        <row r="267">
          <cell r="G267" t="str">
            <v>266    Organized Crime Section FO</v>
          </cell>
        </row>
        <row r="268">
          <cell r="G268" t="str">
            <v>267    Lab FBI and Reserve Accounts</v>
          </cell>
        </row>
        <row r="269">
          <cell r="G269" t="str">
            <v>268    Initial Clearance Section FO</v>
          </cell>
        </row>
        <row r="270">
          <cell r="G270" t="str">
            <v>269    Background Investigation Contract Services Unit</v>
          </cell>
        </row>
        <row r="271">
          <cell r="G271" t="str">
            <v>270    Intellectual Property Rights Unit</v>
          </cell>
        </row>
        <row r="272">
          <cell r="G272" t="str">
            <v>271    Internet Crime Complaint Center</v>
          </cell>
        </row>
        <row r="273">
          <cell r="G273" t="str">
            <v>272    Cyber Criminal Unit #3</v>
          </cell>
        </row>
        <row r="274">
          <cell r="G274" t="str">
            <v>273    Forensic Audio/Video And Image Analysis Unit</v>
          </cell>
        </row>
        <row r="275">
          <cell r="G275" t="str">
            <v>274    CART Forensic Analysis Unit</v>
          </cell>
        </row>
        <row r="276">
          <cell r="G276" t="str">
            <v>275    Special Projects Technology Unit</v>
          </cell>
        </row>
        <row r="277">
          <cell r="G277" t="str">
            <v>276    Technical Management Services Unit</v>
          </cell>
        </row>
        <row r="278">
          <cell r="G278" t="str">
            <v>277    Remote Operations Unit</v>
          </cell>
        </row>
        <row r="279">
          <cell r="G279" t="str">
            <v>278    Counterintelligence Analysis Section FO</v>
          </cell>
        </row>
        <row r="280">
          <cell r="G280" t="str">
            <v>279    HUMINT Oversight and Operations Section FO</v>
          </cell>
        </row>
        <row r="281">
          <cell r="G281" t="str">
            <v>280    Cyber Intelligence Section FO</v>
          </cell>
        </row>
        <row r="282">
          <cell r="G282" t="str">
            <v>281    Finished Intelligence Production Section FO</v>
          </cell>
        </row>
        <row r="283">
          <cell r="G283" t="str">
            <v>282    Reporting Section FO</v>
          </cell>
        </row>
        <row r="284">
          <cell r="G284" t="str">
            <v>283    Counterterrorism Analysis Section FO</v>
          </cell>
        </row>
        <row r="285">
          <cell r="G285" t="str">
            <v>284    Occupational Safety and Environmental Programs Unit</v>
          </cell>
        </row>
        <row r="286">
          <cell r="G286" t="str">
            <v>285    Overseas Facilities Unit</v>
          </cell>
        </row>
        <row r="287">
          <cell r="G287" t="str">
            <v>286    Space Management Unit I</v>
          </cell>
        </row>
        <row r="288">
          <cell r="G288" t="str">
            <v>287    QT Planning, Design and Construction Unit</v>
          </cell>
        </row>
        <row r="289">
          <cell r="G289" t="str">
            <v>288    Stock Control</v>
          </cell>
        </row>
        <row r="290">
          <cell r="G290" t="str">
            <v>289    Special Events Management Unit</v>
          </cell>
        </row>
        <row r="291">
          <cell r="G291" t="str">
            <v>290    FT Monmouth Information Technology Center</v>
          </cell>
        </row>
        <row r="292">
          <cell r="G292" t="str">
            <v>291    Pocatello Information Technology Center</v>
          </cell>
        </row>
        <row r="293">
          <cell r="G293" t="str">
            <v>292    Details - Special Investigations Administrative</v>
          </cell>
        </row>
        <row r="294">
          <cell r="G294" t="str">
            <v>293    Overseas Operations - DIAP</v>
          </cell>
        </row>
        <row r="295">
          <cell r="G295" t="str">
            <v>294    Budapest Organized Crime Task Force</v>
          </cell>
        </row>
        <row r="296">
          <cell r="G296" t="str">
            <v>295    Hazardous Devices Course - Redstone Arsenal, AL</v>
          </cell>
        </row>
        <row r="297">
          <cell r="G297" t="str">
            <v>296    Southeast European Cooperative Initiative</v>
          </cell>
        </row>
        <row r="298">
          <cell r="G298" t="str">
            <v>297    Human Resources / Applicant Field Journal</v>
          </cell>
        </row>
        <row r="299">
          <cell r="G299" t="str">
            <v>298    Operational Technology Field Journal</v>
          </cell>
        </row>
        <row r="300">
          <cell r="G300" t="str">
            <v>299    Facilities Field Journal</v>
          </cell>
        </row>
        <row r="301">
          <cell r="G301" t="str">
            <v>300    Critical Incident Response Group Field Journal</v>
          </cell>
        </row>
        <row r="302">
          <cell r="G302" t="str">
            <v>301    Field Discretionary</v>
          </cell>
        </row>
        <row r="303">
          <cell r="G303" t="str">
            <v>302    Director's Office FBI and Reserve Accounts</v>
          </cell>
        </row>
        <row r="304">
          <cell r="G304" t="str">
            <v>303    Training FBI and Reserve Accounts</v>
          </cell>
        </row>
        <row r="305">
          <cell r="G305" t="str">
            <v>304    Human Resources FBI and Reserve Accounts</v>
          </cell>
        </row>
        <row r="306">
          <cell r="G306" t="str">
            <v>305    Counterintelligence FBI and Reserve Accounts</v>
          </cell>
        </row>
        <row r="307">
          <cell r="G307" t="str">
            <v>306    Security FBI and Reserve Accounts</v>
          </cell>
        </row>
        <row r="308">
          <cell r="G308" t="str">
            <v>307    Finance FBI and Reserve Accounts</v>
          </cell>
        </row>
        <row r="309">
          <cell r="G309" t="str">
            <v>308    Cyber FBI and Reserve Accounts</v>
          </cell>
        </row>
        <row r="310">
          <cell r="G310" t="str">
            <v>309    Directorate of Intelligence FBI and Reserve Accounts</v>
          </cell>
        </row>
        <row r="311">
          <cell r="G311" t="str">
            <v>310    Critical Incident Response Group FBI and Reserve Accounts</v>
          </cell>
        </row>
        <row r="312">
          <cell r="G312" t="str">
            <v>311    Weapons of Mass Destruction FBI and Reserve Accounts</v>
          </cell>
        </row>
        <row r="313">
          <cell r="G313" t="str">
            <v>312    STAO FBI and Reserve Accounts</v>
          </cell>
        </row>
        <row r="314">
          <cell r="G314" t="str">
            <v>313    FBI and Reserve Account Journals</v>
          </cell>
        </row>
        <row r="315">
          <cell r="G315" t="str">
            <v>314    Traditional Technology Section FO</v>
          </cell>
        </row>
        <row r="316">
          <cell r="G316" t="str">
            <v>315    Operational Technology FBI and Reserve Accounts</v>
          </cell>
        </row>
        <row r="317">
          <cell r="G317" t="str">
            <v>316    Technical Liaison Unit</v>
          </cell>
        </row>
        <row r="318">
          <cell r="G318" t="str">
            <v>317    WMD Field Program</v>
          </cell>
        </row>
        <row r="319">
          <cell r="G319" t="str">
            <v>318    Monterey, CA Training School</v>
          </cell>
        </row>
        <row r="320">
          <cell r="G320" t="str">
            <v>319    Corporate FBI and Reserve Accounts</v>
          </cell>
        </row>
        <row r="321">
          <cell r="G321" t="str">
            <v>320    Physical Surveillance Unit</v>
          </cell>
        </row>
        <row r="322">
          <cell r="G322" t="str">
            <v>321    Laboratory Field Program</v>
          </cell>
        </row>
        <row r="323">
          <cell r="G323" t="str">
            <v>322    WMD Intelligence Analysis Section</v>
          </cell>
        </row>
        <row r="324">
          <cell r="G324" t="str">
            <v>323    OEEO FBI and Reserve Accounts</v>
          </cell>
        </row>
        <row r="325">
          <cell r="G325" t="str">
            <v>324    OPA FBI and Reserve Accounts</v>
          </cell>
        </row>
        <row r="326">
          <cell r="G326" t="str">
            <v>325    Counterintelligence Dedicated Technology Program</v>
          </cell>
        </row>
        <row r="327">
          <cell r="G327" t="str">
            <v>326    ITOD NIP Correction</v>
          </cell>
        </row>
        <row r="328">
          <cell r="G328" t="str">
            <v>327    Hazardous Materials Operations Unit</v>
          </cell>
        </row>
        <row r="329">
          <cell r="G329" t="str">
            <v>328    Hazardous Material Science Response</v>
          </cell>
        </row>
        <row r="330">
          <cell r="G330" t="str">
            <v>329    Federal DNA Database Unit</v>
          </cell>
        </row>
        <row r="331">
          <cell r="G331" t="str">
            <v>330    EAD Information and Technology Branch</v>
          </cell>
        </row>
        <row r="332">
          <cell r="G332" t="str">
            <v>331    Mobile Surveillance Unit I</v>
          </cell>
        </row>
        <row r="333">
          <cell r="G333" t="str">
            <v>332    Monterey, California Training School</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000"/>
      <sheetName val="Agent1401"/>
      <sheetName val="Agent1303"/>
      <sheetName val="Agent1302"/>
      <sheetName val="Agent1301"/>
      <sheetName val="Agent1202"/>
      <sheetName val="Agent1201"/>
      <sheetName val="Agent11"/>
      <sheetName val="Agent09"/>
      <sheetName val="Agent07"/>
      <sheetName val="Named"/>
    </sheetNames>
    <sheetDataSet>
      <sheetData sheetId="0"/>
      <sheetData sheetId="1"/>
      <sheetData sheetId="2"/>
      <sheetData sheetId="3"/>
      <sheetData sheetId="4"/>
      <sheetData sheetId="5"/>
      <sheetData sheetId="6"/>
      <sheetData sheetId="7"/>
      <sheetData sheetId="8"/>
      <sheetData sheetId="9"/>
      <sheetData sheetId="10">
        <row r="7">
          <cell r="C7">
            <v>2003</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inancial"/>
      <sheetName val="performance"/>
      <sheetName val="workload"/>
      <sheetName val="administrative"/>
      <sheetName val="lists"/>
      <sheetName val="hide_fin"/>
      <sheetName val="hide_perf"/>
      <sheetName val="hide_work"/>
      <sheetName val="hide_admin"/>
    </sheetNames>
    <sheetDataSet>
      <sheetData sheetId="0"/>
      <sheetData sheetId="1"/>
      <sheetData sheetId="2"/>
      <sheetData sheetId="3"/>
      <sheetData sheetId="4" refreshError="1">
        <row r="3">
          <cell r="A3" t="str">
            <v>Yes</v>
          </cell>
          <cell r="B3" t="str">
            <v>First Quarter</v>
          </cell>
        </row>
        <row r="4">
          <cell r="A4" t="str">
            <v>No</v>
          </cell>
          <cell r="B4" t="str">
            <v>Second Quarter</v>
          </cell>
          <cell r="D4" t="str">
            <v>Alcohol, Tobacco, Firearms &amp; Explosives</v>
          </cell>
        </row>
        <row r="5">
          <cell r="B5" t="str">
            <v>Third Quarter</v>
          </cell>
          <cell r="D5" t="str">
            <v>Antitrust Division</v>
          </cell>
        </row>
        <row r="6">
          <cell r="A6" t="str">
            <v>+</v>
          </cell>
          <cell r="B6" t="str">
            <v>Fourth Quarter</v>
          </cell>
          <cell r="D6" t="str">
            <v>Asset Forfeiture Fund</v>
          </cell>
        </row>
        <row r="7">
          <cell r="A7" t="str">
            <v>-</v>
          </cell>
          <cell r="D7" t="str">
            <v>Bureau of Prisons</v>
          </cell>
        </row>
        <row r="8">
          <cell r="D8" t="str">
            <v>Civil Division</v>
          </cell>
        </row>
        <row r="9">
          <cell r="A9" t="str">
            <v>Sum</v>
          </cell>
          <cell r="D9" t="str">
            <v>Civil Rights Division</v>
          </cell>
        </row>
        <row r="10">
          <cell r="A10" t="str">
            <v>Avg</v>
          </cell>
          <cell r="D10" t="str">
            <v>Community Oriented Policing Services</v>
          </cell>
        </row>
        <row r="11">
          <cell r="D11" t="str">
            <v>Community Relations Service</v>
          </cell>
        </row>
        <row r="12">
          <cell r="D12" t="str">
            <v>Criminal Division</v>
          </cell>
        </row>
        <row r="13">
          <cell r="D13" t="str">
            <v>Drug Enforcement Administration</v>
          </cell>
        </row>
        <row r="14">
          <cell r="D14" t="str">
            <v>Environmental and Natural Resources Division</v>
          </cell>
        </row>
        <row r="15">
          <cell r="D15" t="str">
            <v>Executive Office for US Attorneys</v>
          </cell>
        </row>
        <row r="16">
          <cell r="D16" t="str">
            <v>Executive Office of Immigration Review</v>
          </cell>
        </row>
        <row r="17">
          <cell r="D17" t="str">
            <v>Fees and Expenses of Witnesses</v>
          </cell>
        </row>
        <row r="18">
          <cell r="D18" t="str">
            <v>Federal Bureau of Investigation</v>
          </cell>
        </row>
        <row r="19">
          <cell r="D19" t="str">
            <v>Foreign Claims Settlement Commission</v>
          </cell>
        </row>
        <row r="20">
          <cell r="D20" t="str">
            <v>General Administration</v>
          </cell>
        </row>
        <row r="21">
          <cell r="D21" t="str">
            <v>IDENT/IAFIS Integration</v>
          </cell>
        </row>
        <row r="22">
          <cell r="D22" t="str">
            <v>Joint Automated Booking System</v>
          </cell>
        </row>
        <row r="23">
          <cell r="D23" t="str">
            <v>Justice Information Sharing Technology</v>
          </cell>
        </row>
        <row r="24">
          <cell r="D24" t="str">
            <v>Justice Management Division</v>
          </cell>
        </row>
        <row r="25">
          <cell r="D25" t="str">
            <v>Justice Prisoner and Alien Transportation System</v>
          </cell>
        </row>
        <row r="26">
          <cell r="D26" t="str">
            <v>National Drug Intelligence Center</v>
          </cell>
        </row>
        <row r="27">
          <cell r="D27" t="str">
            <v>Office of Dispute Resolution</v>
          </cell>
        </row>
        <row r="28">
          <cell r="D28" t="str">
            <v>Office of Federal Detention Trustee</v>
          </cell>
        </row>
        <row r="29">
          <cell r="D29" t="str">
            <v>Office of Justice Programs</v>
          </cell>
        </row>
        <row r="30">
          <cell r="D30" t="str">
            <v>Office of Legal Counsel</v>
          </cell>
        </row>
        <row r="31">
          <cell r="D31" t="str">
            <v>Office of the Pardon Attorney</v>
          </cell>
        </row>
        <row r="32">
          <cell r="D32" t="str">
            <v>Office of the Inspector General</v>
          </cell>
        </row>
        <row r="33">
          <cell r="D33" t="str">
            <v>Office of the Solicitor General</v>
          </cell>
        </row>
        <row r="34">
          <cell r="D34" t="str">
            <v>Office on Violence Against Women</v>
          </cell>
        </row>
        <row r="35">
          <cell r="D35" t="str">
            <v>Organized Crime Drug Enforcement Task Force</v>
          </cell>
        </row>
        <row r="36">
          <cell r="D36" t="str">
            <v>Tax Division</v>
          </cell>
        </row>
        <row r="37">
          <cell r="D37" t="str">
            <v>United States Central Bureau of Interpol</v>
          </cell>
        </row>
        <row r="38">
          <cell r="D38" t="str">
            <v>US Marshals Service</v>
          </cell>
        </row>
        <row r="39">
          <cell r="D39" t="str">
            <v>US Parole Commission</v>
          </cell>
        </row>
      </sheetData>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0000"/>
      <sheetName val="Misc #2"/>
      <sheetName val="Misc #1"/>
      <sheetName val="CyberCrime"/>
      <sheetName val="UserInput"/>
      <sheetName val="Pos_Profile"/>
      <sheetName val="FTE_Profile"/>
      <sheetName val="Named"/>
      <sheetName val="StaffingInput"/>
    </sheetNames>
    <definedNames>
      <definedName name="FTE_Agent_Hires_BY1" refersTo="='Named'!$T$45"/>
    </definedNames>
    <sheetDataSet>
      <sheetData sheetId="0"/>
      <sheetData sheetId="1"/>
      <sheetData sheetId="2"/>
      <sheetData sheetId="3"/>
      <sheetData sheetId="4"/>
      <sheetData sheetId="5"/>
      <sheetData sheetId="6"/>
      <sheetData sheetId="7">
        <row r="45">
          <cell r="T45">
            <v>0.53053435114503822</v>
          </cell>
        </row>
      </sheetData>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0000"/>
      <sheetName val="Misc #2"/>
      <sheetName val="Misc #1"/>
      <sheetName val="CyberCrime"/>
      <sheetName val="UserInput"/>
      <sheetName val="Pos_Profile"/>
      <sheetName val="FTE_Profile"/>
      <sheetName val="Named"/>
    </sheetNames>
    <sheetDataSet>
      <sheetData sheetId="0"/>
      <sheetData sheetId="1"/>
      <sheetData sheetId="2"/>
      <sheetData sheetId="3"/>
      <sheetData sheetId="4"/>
      <sheetData sheetId="5"/>
      <sheetData sheetId="6"/>
      <sheetData sheetId="7">
        <row r="28">
          <cell r="C28">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B105"/>
  <sheetViews>
    <sheetView showGridLines="0" tabSelected="1" showOutlineSymbols="0" view="pageBreakPreview" zoomScale="55" zoomScaleNormal="70" zoomScaleSheetLayoutView="70" zoomScalePageLayoutView="70" workbookViewId="0">
      <selection activeCell="Q115" sqref="Q115"/>
    </sheetView>
  </sheetViews>
  <sheetFormatPr defaultColWidth="9.6640625" defaultRowHeight="15.75"/>
  <cols>
    <col min="1" max="2" width="2.5546875" style="279" customWidth="1"/>
    <col min="3" max="3" width="35.33203125" style="279" customWidth="1"/>
    <col min="4" max="4" width="9.21875" style="372" bestFit="1" customWidth="1"/>
    <col min="5" max="5" width="8.77734375" style="372" bestFit="1" customWidth="1"/>
    <col min="6" max="6" width="12.21875" style="372" bestFit="1" customWidth="1"/>
    <col min="7" max="7" width="9" style="372" customWidth="1"/>
    <col min="8" max="8" width="8.88671875" style="372" customWidth="1"/>
    <col min="9" max="9" width="11.6640625" style="372" customWidth="1"/>
    <col min="10" max="10" width="9.44140625" style="372" customWidth="1"/>
    <col min="11" max="11" width="8.33203125" style="372" customWidth="1"/>
    <col min="12" max="12" width="11.88671875" style="372" customWidth="1"/>
    <col min="13" max="13" width="6.21875" style="372" customWidth="1"/>
    <col min="14" max="14" width="7.109375" style="372" bestFit="1" customWidth="1"/>
    <col min="15" max="15" width="10.33203125" style="372" customWidth="1"/>
    <col min="16" max="16" width="8.88671875" style="372" customWidth="1"/>
    <col min="17" max="17" width="9.5546875" style="372" customWidth="1"/>
    <col min="18" max="18" width="11.77734375" style="372" customWidth="1"/>
    <col min="19" max="20" width="5.6640625" style="372" customWidth="1"/>
    <col min="21" max="21" width="9.77734375" style="372" customWidth="1"/>
    <col min="22" max="22" width="6.109375" style="372" customWidth="1"/>
    <col min="23" max="23" width="5.6640625" style="372" customWidth="1"/>
    <col min="24" max="25" width="9.5546875" style="372" customWidth="1"/>
    <col min="26" max="26" width="9.88671875" style="372" bestFit="1" customWidth="1"/>
    <col min="27" max="27" width="13.33203125" style="372" bestFit="1" customWidth="1"/>
    <col min="28" max="28" width="6.5546875" style="367" customWidth="1"/>
    <col min="29" max="29" width="6.5546875" style="279" customWidth="1"/>
    <col min="30" max="30" width="7.6640625" style="279" customWidth="1"/>
    <col min="31" max="16384" width="9.6640625" style="279"/>
  </cols>
  <sheetData>
    <row r="1" spans="1:28" ht="20.25" customHeight="1">
      <c r="A1" s="703" t="s">
        <v>295</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278" t="s">
        <v>2</v>
      </c>
    </row>
    <row r="2" spans="1:28">
      <c r="A2" s="704"/>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278" t="s">
        <v>2</v>
      </c>
    </row>
    <row r="3" spans="1:28">
      <c r="A3" s="705"/>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278" t="s">
        <v>2</v>
      </c>
    </row>
    <row r="4" spans="1:28" ht="22.5">
      <c r="A4" s="706" t="s">
        <v>296</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278" t="s">
        <v>2</v>
      </c>
    </row>
    <row r="5" spans="1:28" ht="23.25">
      <c r="A5" s="710" t="s">
        <v>297</v>
      </c>
      <c r="B5" s="710"/>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278" t="s">
        <v>2</v>
      </c>
    </row>
    <row r="6" spans="1:28" ht="23.25">
      <c r="A6" s="710" t="s">
        <v>298</v>
      </c>
      <c r="B6" s="710"/>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278" t="s">
        <v>2</v>
      </c>
    </row>
    <row r="7" spans="1:28" ht="23.25">
      <c r="A7" s="710" t="s">
        <v>299</v>
      </c>
      <c r="B7" s="710"/>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278" t="s">
        <v>2</v>
      </c>
    </row>
    <row r="8" spans="1:28" ht="23.25">
      <c r="A8" s="739"/>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278" t="s">
        <v>2</v>
      </c>
    </row>
    <row r="9" spans="1:28">
      <c r="A9" s="705"/>
      <c r="B9" s="705"/>
      <c r="C9" s="705"/>
      <c r="D9" s="705"/>
      <c r="E9" s="705"/>
      <c r="F9" s="705"/>
      <c r="G9" s="705"/>
      <c r="H9" s="705"/>
      <c r="I9" s="705"/>
      <c r="J9" s="705"/>
      <c r="K9" s="705"/>
      <c r="L9" s="705"/>
      <c r="M9" s="705"/>
      <c r="N9" s="705"/>
      <c r="O9" s="705"/>
      <c r="P9" s="705"/>
      <c r="Q9" s="705"/>
      <c r="R9" s="705"/>
      <c r="S9" s="705"/>
      <c r="T9" s="705"/>
      <c r="U9" s="705"/>
      <c r="V9" s="705"/>
      <c r="W9" s="705"/>
      <c r="X9" s="711"/>
      <c r="Y9" s="714" t="s">
        <v>3</v>
      </c>
      <c r="Z9" s="715"/>
      <c r="AA9" s="716"/>
      <c r="AB9" s="278" t="s">
        <v>2</v>
      </c>
    </row>
    <row r="10" spans="1:28">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11"/>
      <c r="Y10" s="733" t="s">
        <v>4</v>
      </c>
      <c r="Z10" s="735" t="s">
        <v>30</v>
      </c>
      <c r="AA10" s="737" t="s">
        <v>5</v>
      </c>
      <c r="AB10" s="278" t="s">
        <v>2</v>
      </c>
    </row>
    <row r="11" spans="1:28" ht="16.5" thickBot="1">
      <c r="A11" s="712"/>
      <c r="B11" s="712"/>
      <c r="C11" s="712"/>
      <c r="D11" s="712"/>
      <c r="E11" s="712"/>
      <c r="F11" s="712"/>
      <c r="G11" s="712"/>
      <c r="H11" s="712"/>
      <c r="I11" s="712"/>
      <c r="J11" s="712"/>
      <c r="K11" s="712"/>
      <c r="L11" s="712"/>
      <c r="M11" s="712"/>
      <c r="N11" s="712"/>
      <c r="O11" s="712"/>
      <c r="P11" s="712"/>
      <c r="Q11" s="712"/>
      <c r="R11" s="712"/>
      <c r="S11" s="712"/>
      <c r="T11" s="712"/>
      <c r="U11" s="712"/>
      <c r="V11" s="712"/>
      <c r="W11" s="712"/>
      <c r="X11" s="713"/>
      <c r="Y11" s="734"/>
      <c r="Z11" s="736"/>
      <c r="AA11" s="738"/>
      <c r="AB11" s="278" t="s">
        <v>2</v>
      </c>
    </row>
    <row r="12" spans="1:28">
      <c r="A12" s="707" t="s">
        <v>300</v>
      </c>
      <c r="B12" s="708"/>
      <c r="C12" s="708"/>
      <c r="D12" s="708"/>
      <c r="E12" s="708"/>
      <c r="F12" s="708"/>
      <c r="G12" s="708"/>
      <c r="H12" s="708"/>
      <c r="I12" s="708"/>
      <c r="J12" s="708"/>
      <c r="K12" s="708"/>
      <c r="L12" s="708"/>
      <c r="M12" s="708"/>
      <c r="N12" s="708"/>
      <c r="O12" s="708"/>
      <c r="P12" s="708"/>
      <c r="Q12" s="708"/>
      <c r="R12" s="708"/>
      <c r="S12" s="708"/>
      <c r="T12" s="708"/>
      <c r="U12" s="708"/>
      <c r="V12" s="708"/>
      <c r="W12" s="708"/>
      <c r="X12" s="709"/>
      <c r="Y12" s="280">
        <v>32998</v>
      </c>
      <c r="Z12" s="280">
        <v>31578</v>
      </c>
      <c r="AA12" s="281">
        <v>7658622</v>
      </c>
      <c r="AB12" s="278" t="s">
        <v>2</v>
      </c>
    </row>
    <row r="13" spans="1:28" ht="20.25" customHeight="1">
      <c r="A13" s="727" t="s">
        <v>301</v>
      </c>
      <c r="B13" s="728"/>
      <c r="C13" s="728"/>
      <c r="D13" s="728"/>
      <c r="E13" s="728"/>
      <c r="F13" s="728"/>
      <c r="G13" s="728"/>
      <c r="H13" s="728"/>
      <c r="I13" s="728"/>
      <c r="J13" s="728"/>
      <c r="K13" s="728"/>
      <c r="L13" s="728"/>
      <c r="M13" s="728"/>
      <c r="N13" s="728"/>
      <c r="O13" s="728"/>
      <c r="P13" s="728"/>
      <c r="Q13" s="728"/>
      <c r="R13" s="728"/>
      <c r="S13" s="728"/>
      <c r="T13" s="728"/>
      <c r="U13" s="728"/>
      <c r="V13" s="728"/>
      <c r="W13" s="728"/>
      <c r="X13" s="729"/>
      <c r="Y13" s="470">
        <v>0</v>
      </c>
      <c r="Z13" s="470">
        <v>0</v>
      </c>
      <c r="AA13" s="282">
        <v>24000</v>
      </c>
      <c r="AB13" s="278" t="s">
        <v>2</v>
      </c>
    </row>
    <row r="14" spans="1:28">
      <c r="A14" s="727" t="s">
        <v>302</v>
      </c>
      <c r="B14" s="728"/>
      <c r="C14" s="728"/>
      <c r="D14" s="728"/>
      <c r="E14" s="728"/>
      <c r="F14" s="728"/>
      <c r="G14" s="728"/>
      <c r="H14" s="728"/>
      <c r="I14" s="728"/>
      <c r="J14" s="728"/>
      <c r="K14" s="728"/>
      <c r="L14" s="728"/>
      <c r="M14" s="728"/>
      <c r="N14" s="728"/>
      <c r="O14" s="728"/>
      <c r="P14" s="728"/>
      <c r="Q14" s="728"/>
      <c r="R14" s="728"/>
      <c r="S14" s="728"/>
      <c r="T14" s="728"/>
      <c r="U14" s="728"/>
      <c r="V14" s="728"/>
      <c r="W14" s="728"/>
      <c r="X14" s="729"/>
      <c r="Y14" s="283">
        <v>0</v>
      </c>
      <c r="Z14" s="283">
        <v>0</v>
      </c>
      <c r="AA14" s="284">
        <v>-50000</v>
      </c>
      <c r="AB14" s="278" t="s">
        <v>2</v>
      </c>
    </row>
    <row r="15" spans="1:28">
      <c r="A15" s="747" t="s">
        <v>303</v>
      </c>
      <c r="B15" s="748"/>
      <c r="C15" s="748"/>
      <c r="D15" s="748"/>
      <c r="E15" s="748"/>
      <c r="F15" s="748"/>
      <c r="G15" s="748"/>
      <c r="H15" s="748"/>
      <c r="I15" s="748"/>
      <c r="J15" s="748"/>
      <c r="K15" s="748"/>
      <c r="L15" s="748"/>
      <c r="M15" s="748"/>
      <c r="N15" s="748"/>
      <c r="O15" s="748"/>
      <c r="P15" s="748"/>
      <c r="Q15" s="748"/>
      <c r="R15" s="748"/>
      <c r="S15" s="748"/>
      <c r="T15" s="748"/>
      <c r="U15" s="748"/>
      <c r="V15" s="748"/>
      <c r="W15" s="748"/>
      <c r="X15" s="749"/>
      <c r="Y15" s="285">
        <f>SUM(Y12:Y14)</f>
        <v>32998</v>
      </c>
      <c r="Z15" s="285">
        <f>SUM(Z12:Z14)</f>
        <v>31578</v>
      </c>
      <c r="AA15" s="286">
        <f>SUM(AA12:AA14)</f>
        <v>7632622</v>
      </c>
      <c r="AB15" s="278" t="s">
        <v>2</v>
      </c>
    </row>
    <row r="16" spans="1:28">
      <c r="A16" s="287"/>
      <c r="B16" s="288"/>
      <c r="C16" s="288"/>
      <c r="D16" s="288"/>
      <c r="E16" s="288"/>
      <c r="F16" s="288"/>
      <c r="G16" s="288"/>
      <c r="H16" s="288"/>
      <c r="I16" s="288"/>
      <c r="J16" s="288"/>
      <c r="K16" s="288"/>
      <c r="L16" s="288"/>
      <c r="M16" s="288"/>
      <c r="N16" s="288"/>
      <c r="O16" s="288"/>
      <c r="P16" s="288"/>
      <c r="Q16" s="288"/>
      <c r="R16" s="288"/>
      <c r="S16" s="288"/>
      <c r="T16" s="288"/>
      <c r="U16" s="288"/>
      <c r="V16" s="288"/>
      <c r="W16" s="288"/>
      <c r="X16" s="289"/>
      <c r="Y16" s="290"/>
      <c r="Z16" s="290"/>
      <c r="AA16" s="291"/>
      <c r="AB16" s="278" t="s">
        <v>2</v>
      </c>
    </row>
    <row r="17" spans="1:28">
      <c r="A17" s="724" t="s">
        <v>304</v>
      </c>
      <c r="B17" s="725"/>
      <c r="C17" s="725"/>
      <c r="D17" s="725"/>
      <c r="E17" s="725"/>
      <c r="F17" s="725"/>
      <c r="G17" s="725"/>
      <c r="H17" s="725"/>
      <c r="I17" s="725"/>
      <c r="J17" s="725"/>
      <c r="K17" s="725"/>
      <c r="L17" s="725"/>
      <c r="M17" s="725"/>
      <c r="N17" s="725"/>
      <c r="O17" s="725"/>
      <c r="P17" s="725"/>
      <c r="Q17" s="725"/>
      <c r="R17" s="725"/>
      <c r="S17" s="725"/>
      <c r="T17" s="725"/>
      <c r="U17" s="725"/>
      <c r="V17" s="725"/>
      <c r="W17" s="725"/>
      <c r="X17" s="726"/>
      <c r="Y17" s="280">
        <f>Y12</f>
        <v>32998</v>
      </c>
      <c r="Z17" s="280">
        <f>Z12</f>
        <v>31578</v>
      </c>
      <c r="AA17" s="281">
        <f>AA12</f>
        <v>7658622</v>
      </c>
      <c r="AB17" s="278" t="s">
        <v>2</v>
      </c>
    </row>
    <row r="18" spans="1:28">
      <c r="A18" s="727" t="s">
        <v>305</v>
      </c>
      <c r="B18" s="728"/>
      <c r="C18" s="728"/>
      <c r="D18" s="728"/>
      <c r="E18" s="728"/>
      <c r="F18" s="728"/>
      <c r="G18" s="728"/>
      <c r="H18" s="728"/>
      <c r="I18" s="728"/>
      <c r="J18" s="728"/>
      <c r="K18" s="728"/>
      <c r="L18" s="728"/>
      <c r="M18" s="728"/>
      <c r="N18" s="728"/>
      <c r="O18" s="728"/>
      <c r="P18" s="728"/>
      <c r="Q18" s="728"/>
      <c r="R18" s="728"/>
      <c r="S18" s="728"/>
      <c r="T18" s="728"/>
      <c r="U18" s="728"/>
      <c r="V18" s="728"/>
      <c r="W18" s="728"/>
      <c r="X18" s="729"/>
      <c r="Y18" s="283">
        <v>0</v>
      </c>
      <c r="Z18" s="283">
        <v>0</v>
      </c>
      <c r="AA18" s="284">
        <v>-50000</v>
      </c>
      <c r="AB18" s="278" t="s">
        <v>2</v>
      </c>
    </row>
    <row r="19" spans="1:28">
      <c r="A19" s="747" t="s">
        <v>306</v>
      </c>
      <c r="B19" s="748"/>
      <c r="C19" s="748"/>
      <c r="D19" s="748"/>
      <c r="E19" s="748"/>
      <c r="F19" s="748"/>
      <c r="G19" s="748"/>
      <c r="H19" s="748"/>
      <c r="I19" s="748"/>
      <c r="J19" s="748"/>
      <c r="K19" s="748"/>
      <c r="L19" s="748"/>
      <c r="M19" s="748"/>
      <c r="N19" s="748"/>
      <c r="O19" s="748"/>
      <c r="P19" s="748"/>
      <c r="Q19" s="748"/>
      <c r="R19" s="748"/>
      <c r="S19" s="748"/>
      <c r="T19" s="748"/>
      <c r="U19" s="748"/>
      <c r="V19" s="748"/>
      <c r="W19" s="748"/>
      <c r="X19" s="749"/>
      <c r="Y19" s="285">
        <f>SUM(Y17:Y18)</f>
        <v>32998</v>
      </c>
      <c r="Z19" s="285">
        <f>SUM(Z17:Z18)</f>
        <v>31578</v>
      </c>
      <c r="AA19" s="286">
        <f>SUM(AA17:AA18)</f>
        <v>7608622</v>
      </c>
      <c r="AB19" s="278" t="s">
        <v>2</v>
      </c>
    </row>
    <row r="20" spans="1:28">
      <c r="A20" s="292"/>
      <c r="B20" s="293"/>
      <c r="C20" s="293"/>
      <c r="D20" s="293"/>
      <c r="E20" s="293"/>
      <c r="F20" s="293"/>
      <c r="G20" s="293"/>
      <c r="H20" s="293"/>
      <c r="I20" s="293"/>
      <c r="J20" s="293"/>
      <c r="K20" s="294"/>
      <c r="L20" s="294"/>
      <c r="M20" s="294"/>
      <c r="N20" s="294"/>
      <c r="O20" s="294"/>
      <c r="P20" s="294"/>
      <c r="Q20" s="294"/>
      <c r="R20" s="294"/>
      <c r="S20" s="294"/>
      <c r="T20" s="294"/>
      <c r="U20" s="294"/>
      <c r="V20" s="294"/>
      <c r="W20" s="294"/>
      <c r="X20" s="295"/>
      <c r="Y20" s="296"/>
      <c r="Z20" s="296"/>
      <c r="AA20" s="297"/>
      <c r="AB20" s="278" t="s">
        <v>2</v>
      </c>
    </row>
    <row r="21" spans="1:28">
      <c r="A21" s="720" t="s">
        <v>307</v>
      </c>
      <c r="B21" s="721"/>
      <c r="C21" s="721"/>
      <c r="D21" s="721"/>
      <c r="E21" s="721"/>
      <c r="F21" s="721"/>
      <c r="G21" s="721"/>
      <c r="H21" s="721"/>
      <c r="I21" s="721"/>
      <c r="J21" s="721"/>
      <c r="K21" s="722"/>
      <c r="L21" s="722"/>
      <c r="M21" s="722"/>
      <c r="N21" s="722"/>
      <c r="O21" s="722"/>
      <c r="P21" s="722"/>
      <c r="Q21" s="722"/>
      <c r="R21" s="722"/>
      <c r="S21" s="722"/>
      <c r="T21" s="722"/>
      <c r="U21" s="722"/>
      <c r="V21" s="722"/>
      <c r="W21" s="722"/>
      <c r="X21" s="723"/>
      <c r="Y21" s="299"/>
      <c r="Z21" s="299"/>
      <c r="AA21" s="300"/>
      <c r="AB21" s="278" t="s">
        <v>2</v>
      </c>
    </row>
    <row r="22" spans="1:28">
      <c r="A22" s="717" t="s">
        <v>308</v>
      </c>
      <c r="B22" s="718"/>
      <c r="C22" s="718"/>
      <c r="D22" s="718"/>
      <c r="E22" s="718"/>
      <c r="F22" s="718"/>
      <c r="G22" s="718"/>
      <c r="H22" s="718"/>
      <c r="I22" s="718"/>
      <c r="J22" s="718"/>
      <c r="K22" s="718"/>
      <c r="L22" s="718"/>
      <c r="M22" s="718"/>
      <c r="N22" s="718"/>
      <c r="O22" s="718"/>
      <c r="P22" s="718"/>
      <c r="Q22" s="718"/>
      <c r="R22" s="718"/>
      <c r="S22" s="718"/>
      <c r="T22" s="718"/>
      <c r="U22" s="718"/>
      <c r="V22" s="718"/>
      <c r="W22" s="718"/>
      <c r="X22" s="719"/>
      <c r="Y22" s="471">
        <v>0</v>
      </c>
      <c r="Z22" s="471">
        <v>0</v>
      </c>
      <c r="AA22" s="300">
        <v>50000</v>
      </c>
      <c r="AB22" s="278" t="s">
        <v>2</v>
      </c>
    </row>
    <row r="23" spans="1:28" ht="16.5" customHeight="1">
      <c r="A23" s="717" t="s">
        <v>309</v>
      </c>
      <c r="B23" s="718"/>
      <c r="C23" s="718"/>
      <c r="D23" s="718"/>
      <c r="E23" s="718"/>
      <c r="F23" s="718"/>
      <c r="G23" s="718"/>
      <c r="H23" s="718"/>
      <c r="I23" s="718"/>
      <c r="J23" s="718"/>
      <c r="K23" s="718"/>
      <c r="L23" s="718"/>
      <c r="M23" s="718"/>
      <c r="N23" s="718"/>
      <c r="O23" s="718"/>
      <c r="P23" s="718"/>
      <c r="Q23" s="718"/>
      <c r="R23" s="718"/>
      <c r="S23" s="718"/>
      <c r="T23" s="718"/>
      <c r="U23" s="718"/>
      <c r="V23" s="718"/>
      <c r="W23" s="718"/>
      <c r="X23" s="719"/>
      <c r="Y23" s="471">
        <f>Y22</f>
        <v>0</v>
      </c>
      <c r="Z23" s="471">
        <f>Z22</f>
        <v>0</v>
      </c>
      <c r="AA23" s="299">
        <f>AA22</f>
        <v>50000</v>
      </c>
      <c r="AB23" s="278" t="s">
        <v>2</v>
      </c>
    </row>
    <row r="24" spans="1:28" ht="16.5" customHeight="1">
      <c r="A24" s="304"/>
      <c r="B24" s="305"/>
      <c r="C24" s="305"/>
      <c r="D24" s="305"/>
      <c r="E24" s="305"/>
      <c r="F24" s="305"/>
      <c r="G24" s="305"/>
      <c r="H24" s="305"/>
      <c r="I24" s="305"/>
      <c r="J24" s="305"/>
      <c r="K24" s="305"/>
      <c r="L24" s="305"/>
      <c r="M24" s="305"/>
      <c r="N24" s="305"/>
      <c r="O24" s="305"/>
      <c r="P24" s="305"/>
      <c r="Q24" s="305"/>
      <c r="R24" s="305"/>
      <c r="S24" s="305"/>
      <c r="T24" s="305"/>
      <c r="U24" s="305"/>
      <c r="V24" s="305"/>
      <c r="W24" s="305"/>
      <c r="X24" s="306"/>
      <c r="Y24" s="471"/>
      <c r="Z24" s="471"/>
      <c r="AA24" s="300"/>
      <c r="AB24" s="278" t="s">
        <v>2</v>
      </c>
    </row>
    <row r="25" spans="1:28">
      <c r="A25" s="746" t="s">
        <v>310</v>
      </c>
      <c r="B25" s="722"/>
      <c r="C25" s="722"/>
      <c r="D25" s="722"/>
      <c r="E25" s="722"/>
      <c r="F25" s="722"/>
      <c r="G25" s="722"/>
      <c r="H25" s="722"/>
      <c r="I25" s="722"/>
      <c r="J25" s="722"/>
      <c r="K25" s="722"/>
      <c r="L25" s="722"/>
      <c r="M25" s="722"/>
      <c r="N25" s="722"/>
      <c r="O25" s="722"/>
      <c r="P25" s="722"/>
      <c r="Q25" s="722"/>
      <c r="R25" s="722"/>
      <c r="S25" s="722"/>
      <c r="T25" s="722"/>
      <c r="U25" s="722"/>
      <c r="V25" s="722"/>
      <c r="W25" s="722"/>
      <c r="X25" s="723"/>
      <c r="Y25" s="299"/>
      <c r="Z25" s="299"/>
      <c r="AA25" s="300"/>
      <c r="AB25" s="278" t="s">
        <v>2</v>
      </c>
    </row>
    <row r="26" spans="1:28">
      <c r="A26" s="730" t="s">
        <v>424</v>
      </c>
      <c r="B26" s="731"/>
      <c r="C26" s="731"/>
      <c r="D26" s="731"/>
      <c r="E26" s="731"/>
      <c r="F26" s="731"/>
      <c r="G26" s="731"/>
      <c r="H26" s="731"/>
      <c r="I26" s="731"/>
      <c r="J26" s="731"/>
      <c r="K26" s="731"/>
      <c r="L26" s="731"/>
      <c r="M26" s="731"/>
      <c r="N26" s="731"/>
      <c r="O26" s="731"/>
      <c r="P26" s="731"/>
      <c r="Q26" s="731"/>
      <c r="R26" s="731"/>
      <c r="S26" s="731"/>
      <c r="T26" s="731"/>
      <c r="U26" s="731"/>
      <c r="V26" s="731"/>
      <c r="W26" s="731"/>
      <c r="X26" s="732"/>
      <c r="Y26" s="299">
        <v>7</v>
      </c>
      <c r="Z26" s="299">
        <v>7</v>
      </c>
      <c r="AA26" s="299">
        <v>6692</v>
      </c>
      <c r="AB26" s="278" t="s">
        <v>2</v>
      </c>
    </row>
    <row r="27" spans="1:28">
      <c r="A27" s="730" t="s">
        <v>425</v>
      </c>
      <c r="B27" s="731"/>
      <c r="C27" s="731"/>
      <c r="D27" s="731"/>
      <c r="E27" s="731"/>
      <c r="F27" s="731"/>
      <c r="G27" s="731"/>
      <c r="H27" s="731"/>
      <c r="I27" s="731"/>
      <c r="J27" s="731"/>
      <c r="K27" s="731"/>
      <c r="L27" s="731"/>
      <c r="M27" s="731"/>
      <c r="N27" s="731"/>
      <c r="O27" s="731"/>
      <c r="P27" s="731"/>
      <c r="Q27" s="731"/>
      <c r="R27" s="731"/>
      <c r="S27" s="731"/>
      <c r="T27" s="731"/>
      <c r="U27" s="731"/>
      <c r="V27" s="731"/>
      <c r="W27" s="731"/>
      <c r="X27" s="732"/>
      <c r="Y27" s="299">
        <v>289</v>
      </c>
      <c r="Z27" s="299">
        <v>1109</v>
      </c>
      <c r="AA27" s="299">
        <v>301620</v>
      </c>
      <c r="AB27" s="278" t="s">
        <v>2</v>
      </c>
    </row>
    <row r="28" spans="1:28">
      <c r="A28" s="730" t="s">
        <v>426</v>
      </c>
      <c r="B28" s="731"/>
      <c r="C28" s="731"/>
      <c r="D28" s="731"/>
      <c r="E28" s="731"/>
      <c r="F28" s="731"/>
      <c r="G28" s="731"/>
      <c r="H28" s="731"/>
      <c r="I28" s="731"/>
      <c r="J28" s="731"/>
      <c r="K28" s="731"/>
      <c r="L28" s="731"/>
      <c r="M28" s="731"/>
      <c r="N28" s="731"/>
      <c r="O28" s="731"/>
      <c r="P28" s="731"/>
      <c r="Q28" s="731"/>
      <c r="R28" s="731"/>
      <c r="S28" s="731"/>
      <c r="T28" s="731"/>
      <c r="U28" s="731"/>
      <c r="V28" s="731"/>
      <c r="W28" s="731"/>
      <c r="X28" s="732"/>
      <c r="Y28" s="299">
        <v>0</v>
      </c>
      <c r="Z28" s="299">
        <v>0</v>
      </c>
      <c r="AA28" s="300">
        <v>26389</v>
      </c>
      <c r="AB28" s="278" t="s">
        <v>2</v>
      </c>
    </row>
    <row r="29" spans="1:28">
      <c r="A29" s="730" t="s">
        <v>311</v>
      </c>
      <c r="B29" s="731"/>
      <c r="C29" s="731"/>
      <c r="D29" s="731"/>
      <c r="E29" s="731"/>
      <c r="F29" s="731"/>
      <c r="G29" s="731"/>
      <c r="H29" s="731"/>
      <c r="I29" s="731"/>
      <c r="J29" s="731"/>
      <c r="K29" s="731"/>
      <c r="L29" s="731"/>
      <c r="M29" s="731"/>
      <c r="N29" s="731"/>
      <c r="O29" s="731"/>
      <c r="P29" s="731"/>
      <c r="Q29" s="731"/>
      <c r="R29" s="731"/>
      <c r="S29" s="731"/>
      <c r="T29" s="731"/>
      <c r="U29" s="731"/>
      <c r="V29" s="731"/>
      <c r="W29" s="731"/>
      <c r="X29" s="732"/>
      <c r="Y29" s="299">
        <v>0</v>
      </c>
      <c r="Z29" s="299">
        <v>0</v>
      </c>
      <c r="AA29" s="300">
        <v>2743</v>
      </c>
      <c r="AB29" s="278" t="s">
        <v>2</v>
      </c>
    </row>
    <row r="30" spans="1:28">
      <c r="A30" s="301"/>
      <c r="B30" s="302"/>
      <c r="C30" s="302"/>
      <c r="D30" s="302"/>
      <c r="E30" s="302"/>
      <c r="F30" s="302"/>
      <c r="G30" s="302"/>
      <c r="H30" s="302"/>
      <c r="I30" s="302"/>
      <c r="J30" s="302"/>
      <c r="K30" s="302"/>
      <c r="L30" s="302"/>
      <c r="M30" s="302"/>
      <c r="N30" s="302"/>
      <c r="O30" s="302"/>
      <c r="P30" s="302"/>
      <c r="Q30" s="302"/>
      <c r="R30" s="302"/>
      <c r="S30" s="302"/>
      <c r="T30" s="302"/>
      <c r="U30" s="302"/>
      <c r="V30" s="302"/>
      <c r="W30" s="302"/>
      <c r="X30" s="303"/>
      <c r="Y30" s="299"/>
      <c r="Z30" s="299"/>
      <c r="AA30" s="300"/>
      <c r="AB30" s="278" t="s">
        <v>2</v>
      </c>
    </row>
    <row r="31" spans="1:28">
      <c r="A31" s="730" t="s">
        <v>312</v>
      </c>
      <c r="B31" s="731"/>
      <c r="C31" s="731"/>
      <c r="D31" s="731"/>
      <c r="E31" s="731"/>
      <c r="F31" s="731"/>
      <c r="G31" s="731"/>
      <c r="H31" s="731"/>
      <c r="I31" s="731"/>
      <c r="J31" s="731"/>
      <c r="K31" s="731"/>
      <c r="L31" s="731"/>
      <c r="M31" s="731"/>
      <c r="N31" s="731"/>
      <c r="O31" s="731"/>
      <c r="P31" s="731"/>
      <c r="Q31" s="731"/>
      <c r="R31" s="731"/>
      <c r="S31" s="731"/>
      <c r="T31" s="731"/>
      <c r="U31" s="731"/>
      <c r="V31" s="731"/>
      <c r="W31" s="731"/>
      <c r="X31" s="732"/>
      <c r="Y31" s="299"/>
      <c r="Z31" s="299"/>
      <c r="AA31" s="300"/>
      <c r="AB31" s="278" t="s">
        <v>2</v>
      </c>
    </row>
    <row r="32" spans="1:28">
      <c r="A32" s="717" t="s">
        <v>313</v>
      </c>
      <c r="B32" s="718"/>
      <c r="C32" s="718"/>
      <c r="D32" s="718"/>
      <c r="E32" s="718"/>
      <c r="F32" s="718"/>
      <c r="G32" s="718"/>
      <c r="H32" s="718"/>
      <c r="I32" s="718"/>
      <c r="J32" s="718"/>
      <c r="K32" s="718"/>
      <c r="L32" s="718"/>
      <c r="M32" s="718"/>
      <c r="N32" s="718"/>
      <c r="O32" s="718"/>
      <c r="P32" s="718"/>
      <c r="Q32" s="718"/>
      <c r="R32" s="718"/>
      <c r="S32" s="718"/>
      <c r="T32" s="718"/>
      <c r="U32" s="718"/>
      <c r="V32" s="718"/>
      <c r="W32" s="718"/>
      <c r="X32" s="719"/>
      <c r="Y32" s="471">
        <v>0</v>
      </c>
      <c r="Z32" s="471">
        <v>0</v>
      </c>
      <c r="AA32" s="300">
        <v>-62700</v>
      </c>
      <c r="AB32" s="278" t="s">
        <v>2</v>
      </c>
    </row>
    <row r="33" spans="1:28">
      <c r="A33" s="717" t="s">
        <v>314</v>
      </c>
      <c r="B33" s="718"/>
      <c r="C33" s="718"/>
      <c r="D33" s="718"/>
      <c r="E33" s="718"/>
      <c r="F33" s="718"/>
      <c r="G33" s="718"/>
      <c r="H33" s="718"/>
      <c r="I33" s="718"/>
      <c r="J33" s="718"/>
      <c r="K33" s="718"/>
      <c r="L33" s="718"/>
      <c r="M33" s="718"/>
      <c r="N33" s="718"/>
      <c r="O33" s="718"/>
      <c r="P33" s="718"/>
      <c r="Q33" s="718"/>
      <c r="R33" s="718"/>
      <c r="S33" s="718"/>
      <c r="T33" s="718"/>
      <c r="U33" s="718"/>
      <c r="V33" s="718"/>
      <c r="W33" s="718"/>
      <c r="X33" s="719"/>
      <c r="Y33" s="471"/>
      <c r="Z33" s="471">
        <v>0</v>
      </c>
      <c r="AA33" s="300">
        <v>-4036</v>
      </c>
      <c r="AB33" s="278" t="s">
        <v>2</v>
      </c>
    </row>
    <row r="34" spans="1:28">
      <c r="A34" s="717" t="s">
        <v>315</v>
      </c>
      <c r="B34" s="718"/>
      <c r="C34" s="718"/>
      <c r="D34" s="718"/>
      <c r="E34" s="718"/>
      <c r="F34" s="718"/>
      <c r="G34" s="718"/>
      <c r="H34" s="718"/>
      <c r="I34" s="718"/>
      <c r="J34" s="718"/>
      <c r="K34" s="718"/>
      <c r="L34" s="718"/>
      <c r="M34" s="718"/>
      <c r="N34" s="718"/>
      <c r="O34" s="718"/>
      <c r="P34" s="718"/>
      <c r="Q34" s="718"/>
      <c r="R34" s="718"/>
      <c r="S34" s="718"/>
      <c r="T34" s="718"/>
      <c r="U34" s="718"/>
      <c r="V34" s="718"/>
      <c r="W34" s="718"/>
      <c r="X34" s="719"/>
      <c r="Y34" s="471">
        <v>0</v>
      </c>
      <c r="Z34" s="471">
        <v>0</v>
      </c>
      <c r="AA34" s="300">
        <v>-1000</v>
      </c>
      <c r="AB34" s="278" t="s">
        <v>2</v>
      </c>
    </row>
    <row r="35" spans="1:28">
      <c r="A35" s="717" t="s">
        <v>316</v>
      </c>
      <c r="B35" s="718"/>
      <c r="C35" s="718"/>
      <c r="D35" s="718"/>
      <c r="E35" s="718"/>
      <c r="F35" s="718"/>
      <c r="G35" s="718"/>
      <c r="H35" s="718"/>
      <c r="I35" s="718"/>
      <c r="J35" s="718"/>
      <c r="K35" s="718"/>
      <c r="L35" s="718"/>
      <c r="M35" s="718"/>
      <c r="N35" s="718"/>
      <c r="O35" s="718"/>
      <c r="P35" s="718"/>
      <c r="Q35" s="718"/>
      <c r="R35" s="718"/>
      <c r="S35" s="718"/>
      <c r="T35" s="718"/>
      <c r="U35" s="718"/>
      <c r="V35" s="718"/>
      <c r="W35" s="718"/>
      <c r="X35" s="719"/>
      <c r="Y35" s="471">
        <v>0</v>
      </c>
      <c r="Z35" s="471">
        <v>0</v>
      </c>
      <c r="AA35" s="300">
        <v>-1234</v>
      </c>
      <c r="AB35" s="278" t="s">
        <v>2</v>
      </c>
    </row>
    <row r="36" spans="1:28">
      <c r="A36" s="717" t="s">
        <v>317</v>
      </c>
      <c r="B36" s="718"/>
      <c r="C36" s="718"/>
      <c r="D36" s="718"/>
      <c r="E36" s="718"/>
      <c r="F36" s="718"/>
      <c r="G36" s="718"/>
      <c r="H36" s="718"/>
      <c r="I36" s="718"/>
      <c r="J36" s="718"/>
      <c r="K36" s="718"/>
      <c r="L36" s="718"/>
      <c r="M36" s="718"/>
      <c r="N36" s="718"/>
      <c r="O36" s="718"/>
      <c r="P36" s="718"/>
      <c r="Q36" s="718"/>
      <c r="R36" s="718"/>
      <c r="S36" s="718"/>
      <c r="T36" s="718"/>
      <c r="U36" s="718"/>
      <c r="V36" s="718"/>
      <c r="W36" s="718"/>
      <c r="X36" s="719"/>
      <c r="Y36" s="471">
        <v>0</v>
      </c>
      <c r="Z36" s="471">
        <v>0</v>
      </c>
      <c r="AA36" s="300">
        <v>-1500</v>
      </c>
      <c r="AB36" s="278" t="s">
        <v>2</v>
      </c>
    </row>
    <row r="37" spans="1:28">
      <c r="A37" s="717" t="s">
        <v>318</v>
      </c>
      <c r="B37" s="718"/>
      <c r="C37" s="718"/>
      <c r="D37" s="718"/>
      <c r="E37" s="718"/>
      <c r="F37" s="718"/>
      <c r="G37" s="718"/>
      <c r="H37" s="718"/>
      <c r="I37" s="718"/>
      <c r="J37" s="718"/>
      <c r="K37" s="718"/>
      <c r="L37" s="718"/>
      <c r="M37" s="718"/>
      <c r="N37" s="718"/>
      <c r="O37" s="718"/>
      <c r="P37" s="718"/>
      <c r="Q37" s="718"/>
      <c r="R37" s="718"/>
      <c r="S37" s="718"/>
      <c r="T37" s="718"/>
      <c r="U37" s="718"/>
      <c r="V37" s="718"/>
      <c r="W37" s="718"/>
      <c r="X37" s="719"/>
      <c r="Y37" s="471">
        <v>0</v>
      </c>
      <c r="Z37" s="471">
        <v>0</v>
      </c>
      <c r="AA37" s="300">
        <v>-9000</v>
      </c>
      <c r="AB37" s="278" t="s">
        <v>2</v>
      </c>
    </row>
    <row r="38" spans="1:28">
      <c r="A38" s="717" t="s">
        <v>319</v>
      </c>
      <c r="B38" s="718"/>
      <c r="C38" s="718"/>
      <c r="D38" s="718"/>
      <c r="E38" s="718"/>
      <c r="F38" s="718"/>
      <c r="G38" s="718"/>
      <c r="H38" s="718"/>
      <c r="I38" s="718"/>
      <c r="J38" s="718"/>
      <c r="K38" s="718"/>
      <c r="L38" s="718"/>
      <c r="M38" s="718"/>
      <c r="N38" s="718"/>
      <c r="O38" s="718"/>
      <c r="P38" s="718"/>
      <c r="Q38" s="718"/>
      <c r="R38" s="718"/>
      <c r="S38" s="718"/>
      <c r="T38" s="718"/>
      <c r="U38" s="718"/>
      <c r="V38" s="718"/>
      <c r="W38" s="718"/>
      <c r="X38" s="719"/>
      <c r="Y38" s="471">
        <v>0</v>
      </c>
      <c r="Z38" s="471">
        <v>0</v>
      </c>
      <c r="AA38" s="300">
        <v>-9544</v>
      </c>
      <c r="AB38" s="278" t="s">
        <v>2</v>
      </c>
    </row>
    <row r="39" spans="1:28">
      <c r="A39" s="717" t="s">
        <v>320</v>
      </c>
      <c r="B39" s="718"/>
      <c r="C39" s="718"/>
      <c r="D39" s="718"/>
      <c r="E39" s="718"/>
      <c r="F39" s="718"/>
      <c r="G39" s="718"/>
      <c r="H39" s="718"/>
      <c r="I39" s="718"/>
      <c r="J39" s="718"/>
      <c r="K39" s="718"/>
      <c r="L39" s="718"/>
      <c r="M39" s="718"/>
      <c r="N39" s="718"/>
      <c r="O39" s="718"/>
      <c r="P39" s="718"/>
      <c r="Q39" s="718"/>
      <c r="R39" s="718"/>
      <c r="S39" s="718"/>
      <c r="T39" s="718"/>
      <c r="U39" s="718"/>
      <c r="V39" s="718"/>
      <c r="W39" s="718"/>
      <c r="X39" s="719"/>
      <c r="Y39" s="471">
        <f>SUM(Y32:Y38)</f>
        <v>0</v>
      </c>
      <c r="Z39" s="471">
        <f>SUM(Z32:Z38)</f>
        <v>0</v>
      </c>
      <c r="AA39" s="299">
        <f>SUM(AA32:AA38)</f>
        <v>-89014</v>
      </c>
      <c r="AB39" s="278" t="s">
        <v>2</v>
      </c>
    </row>
    <row r="40" spans="1:28">
      <c r="A40" s="301"/>
      <c r="B40" s="302"/>
      <c r="C40" s="302"/>
      <c r="D40" s="302"/>
      <c r="E40" s="302"/>
      <c r="F40" s="302"/>
      <c r="G40" s="302"/>
      <c r="H40" s="302"/>
      <c r="I40" s="302"/>
      <c r="J40" s="302"/>
      <c r="K40" s="302"/>
      <c r="L40" s="302"/>
      <c r="M40" s="302"/>
      <c r="N40" s="302"/>
      <c r="O40" s="302"/>
      <c r="P40" s="302"/>
      <c r="Q40" s="302"/>
      <c r="R40" s="302"/>
      <c r="S40" s="302"/>
      <c r="T40" s="302"/>
      <c r="U40" s="302"/>
      <c r="V40" s="302"/>
      <c r="W40" s="302"/>
      <c r="X40" s="303"/>
      <c r="Y40" s="471"/>
      <c r="Z40" s="471"/>
      <c r="AA40" s="299"/>
      <c r="AB40" s="278" t="s">
        <v>2</v>
      </c>
    </row>
    <row r="41" spans="1:28">
      <c r="A41" s="730" t="s">
        <v>321</v>
      </c>
      <c r="B41" s="731"/>
      <c r="C41" s="731"/>
      <c r="D41" s="731"/>
      <c r="E41" s="731"/>
      <c r="F41" s="731"/>
      <c r="G41" s="731"/>
      <c r="H41" s="731"/>
      <c r="I41" s="731"/>
      <c r="J41" s="731"/>
      <c r="K41" s="731"/>
      <c r="L41" s="731"/>
      <c r="M41" s="731"/>
      <c r="N41" s="731"/>
      <c r="O41" s="731"/>
      <c r="P41" s="731"/>
      <c r="Q41" s="731"/>
      <c r="R41" s="731"/>
      <c r="S41" s="731"/>
      <c r="T41" s="731"/>
      <c r="U41" s="731"/>
      <c r="V41" s="731"/>
      <c r="W41" s="731"/>
      <c r="X41" s="732"/>
      <c r="Y41" s="308">
        <f>SUM(Y26:Y38)</f>
        <v>296</v>
      </c>
      <c r="Z41" s="308">
        <f>SUM(Z26:Z38)</f>
        <v>1116</v>
      </c>
      <c r="AA41" s="308">
        <f>SUM(AA26:AA38)</f>
        <v>248430</v>
      </c>
      <c r="AB41" s="278" t="s">
        <v>2</v>
      </c>
    </row>
    <row r="42" spans="1:28" ht="19.5" customHeight="1">
      <c r="A42" s="740" t="s">
        <v>322</v>
      </c>
      <c r="B42" s="741"/>
      <c r="C42" s="741"/>
      <c r="D42" s="741"/>
      <c r="E42" s="741"/>
      <c r="F42" s="741"/>
      <c r="G42" s="741"/>
      <c r="H42" s="741"/>
      <c r="I42" s="741"/>
      <c r="J42" s="741"/>
      <c r="K42" s="741"/>
      <c r="L42" s="741"/>
      <c r="M42" s="741"/>
      <c r="N42" s="741"/>
      <c r="O42" s="741"/>
      <c r="P42" s="741"/>
      <c r="Q42" s="741"/>
      <c r="R42" s="741"/>
      <c r="S42" s="741"/>
      <c r="T42" s="741"/>
      <c r="U42" s="741"/>
      <c r="V42" s="741"/>
      <c r="W42" s="741"/>
      <c r="X42" s="742"/>
      <c r="Y42" s="309">
        <f>Y19+Y23+Y41</f>
        <v>33294</v>
      </c>
      <c r="Z42" s="309">
        <f>Z19+Z23+Z41</f>
        <v>32694</v>
      </c>
      <c r="AA42" s="309">
        <f>AA19+AA23+AA41</f>
        <v>7907052</v>
      </c>
      <c r="AB42" s="278" t="s">
        <v>2</v>
      </c>
    </row>
    <row r="43" spans="1:28">
      <c r="A43" s="743" t="s">
        <v>323</v>
      </c>
      <c r="B43" s="744"/>
      <c r="C43" s="744"/>
      <c r="D43" s="744"/>
      <c r="E43" s="744"/>
      <c r="F43" s="744"/>
      <c r="G43" s="744"/>
      <c r="H43" s="744"/>
      <c r="I43" s="744"/>
      <c r="J43" s="744"/>
      <c r="K43" s="744"/>
      <c r="L43" s="744"/>
      <c r="M43" s="744"/>
      <c r="N43" s="744"/>
      <c r="O43" s="744"/>
      <c r="P43" s="744"/>
      <c r="Q43" s="744"/>
      <c r="R43" s="744"/>
      <c r="S43" s="744"/>
      <c r="T43" s="744"/>
      <c r="U43" s="744"/>
      <c r="V43" s="744"/>
      <c r="W43" s="744"/>
      <c r="X43" s="745"/>
      <c r="Y43" s="299"/>
      <c r="Z43" s="299"/>
      <c r="AA43" s="300"/>
      <c r="AB43" s="278" t="s">
        <v>2</v>
      </c>
    </row>
    <row r="44" spans="1:28">
      <c r="A44" s="730" t="s">
        <v>324</v>
      </c>
      <c r="B44" s="731"/>
      <c r="C44" s="731"/>
      <c r="D44" s="731"/>
      <c r="E44" s="731"/>
      <c r="F44" s="731"/>
      <c r="G44" s="731"/>
      <c r="H44" s="731"/>
      <c r="I44" s="731"/>
      <c r="J44" s="731"/>
      <c r="K44" s="731"/>
      <c r="L44" s="731"/>
      <c r="M44" s="731"/>
      <c r="N44" s="731"/>
      <c r="O44" s="731"/>
      <c r="P44" s="731"/>
      <c r="Q44" s="731"/>
      <c r="R44" s="731"/>
      <c r="S44" s="731"/>
      <c r="T44" s="731"/>
      <c r="U44" s="731"/>
      <c r="V44" s="731"/>
      <c r="W44" s="731"/>
      <c r="X44" s="732"/>
      <c r="Y44" s="299" t="s">
        <v>7</v>
      </c>
      <c r="Z44" s="299"/>
      <c r="AA44" s="300"/>
      <c r="AB44" s="278" t="s">
        <v>2</v>
      </c>
    </row>
    <row r="45" spans="1:28">
      <c r="A45" s="717" t="s">
        <v>325</v>
      </c>
      <c r="B45" s="718"/>
      <c r="C45" s="718"/>
      <c r="D45" s="718"/>
      <c r="E45" s="718"/>
      <c r="F45" s="718"/>
      <c r="G45" s="718"/>
      <c r="H45" s="718"/>
      <c r="I45" s="718"/>
      <c r="J45" s="718"/>
      <c r="K45" s="718"/>
      <c r="L45" s="718"/>
      <c r="M45" s="718"/>
      <c r="N45" s="718"/>
      <c r="O45" s="718"/>
      <c r="P45" s="718"/>
      <c r="Q45" s="718"/>
      <c r="R45" s="718"/>
      <c r="S45" s="718"/>
      <c r="T45" s="718"/>
      <c r="U45" s="718"/>
      <c r="V45" s="718"/>
      <c r="W45" s="718"/>
      <c r="X45" s="719"/>
      <c r="Y45" s="299">
        <v>42</v>
      </c>
      <c r="Z45" s="299">
        <v>20</v>
      </c>
      <c r="AA45" s="300">
        <v>18628</v>
      </c>
      <c r="AB45" s="278" t="s">
        <v>2</v>
      </c>
    </row>
    <row r="46" spans="1:28">
      <c r="A46" s="766" t="s">
        <v>411</v>
      </c>
      <c r="B46" s="767"/>
      <c r="C46" s="767"/>
      <c r="D46" s="767"/>
      <c r="E46" s="767"/>
      <c r="F46" s="767"/>
      <c r="G46" s="767"/>
      <c r="H46" s="767"/>
      <c r="I46" s="767"/>
      <c r="J46" s="767"/>
      <c r="K46" s="767"/>
      <c r="L46" s="767"/>
      <c r="M46" s="767"/>
      <c r="N46" s="767"/>
      <c r="O46" s="767"/>
      <c r="P46" s="767"/>
      <c r="Q46" s="767"/>
      <c r="R46" s="767"/>
      <c r="S46" s="767"/>
      <c r="T46" s="767"/>
      <c r="U46" s="767"/>
      <c r="V46" s="373"/>
      <c r="W46" s="373"/>
      <c r="X46" s="374"/>
      <c r="Y46" s="471">
        <v>73</v>
      </c>
      <c r="Z46" s="471">
        <v>37</v>
      </c>
      <c r="AA46" s="2">
        <v>48870</v>
      </c>
      <c r="AB46" s="278" t="s">
        <v>2</v>
      </c>
    </row>
    <row r="47" spans="1:28">
      <c r="A47" s="717" t="s">
        <v>412</v>
      </c>
      <c r="B47" s="718"/>
      <c r="C47" s="718"/>
      <c r="D47" s="718"/>
      <c r="E47" s="718"/>
      <c r="F47" s="718"/>
      <c r="G47" s="718"/>
      <c r="H47" s="718"/>
      <c r="I47" s="718"/>
      <c r="J47" s="718"/>
      <c r="K47" s="718"/>
      <c r="L47" s="718"/>
      <c r="M47" s="718"/>
      <c r="N47" s="718"/>
      <c r="O47" s="718"/>
      <c r="P47" s="718"/>
      <c r="Q47" s="718"/>
      <c r="R47" s="718"/>
      <c r="S47" s="718"/>
      <c r="T47" s="718"/>
      <c r="U47" s="718"/>
      <c r="V47" s="718"/>
      <c r="W47" s="718"/>
      <c r="X47" s="719"/>
      <c r="Y47" s="299">
        <v>13</v>
      </c>
      <c r="Z47" s="300">
        <v>6</v>
      </c>
      <c r="AA47" s="300">
        <v>12466</v>
      </c>
      <c r="AB47" s="278" t="s">
        <v>2</v>
      </c>
    </row>
    <row r="48" spans="1:28">
      <c r="A48" s="717" t="s">
        <v>326</v>
      </c>
      <c r="B48" s="718"/>
      <c r="C48" s="718"/>
      <c r="D48" s="718"/>
      <c r="E48" s="718"/>
      <c r="F48" s="718"/>
      <c r="G48" s="718"/>
      <c r="H48" s="718"/>
      <c r="I48" s="718"/>
      <c r="J48" s="718"/>
      <c r="K48" s="718"/>
      <c r="L48" s="718"/>
      <c r="M48" s="718"/>
      <c r="N48" s="718"/>
      <c r="O48" s="718"/>
      <c r="P48" s="718"/>
      <c r="Q48" s="718"/>
      <c r="R48" s="718"/>
      <c r="S48" s="718"/>
      <c r="T48" s="718"/>
      <c r="U48" s="718"/>
      <c r="V48" s="718"/>
      <c r="W48" s="718"/>
      <c r="X48" s="719"/>
      <c r="Y48" s="299">
        <v>13</v>
      </c>
      <c r="Z48" s="300">
        <v>6</v>
      </c>
      <c r="AA48" s="300">
        <v>40000</v>
      </c>
      <c r="AB48" s="278" t="s">
        <v>2</v>
      </c>
    </row>
    <row r="49" spans="1:28">
      <c r="A49" s="717" t="s">
        <v>327</v>
      </c>
      <c r="B49" s="718"/>
      <c r="C49" s="718"/>
      <c r="D49" s="718"/>
      <c r="E49" s="718"/>
      <c r="F49" s="718"/>
      <c r="G49" s="718"/>
      <c r="H49" s="718"/>
      <c r="I49" s="718"/>
      <c r="J49" s="718"/>
      <c r="K49" s="718"/>
      <c r="L49" s="718"/>
      <c r="M49" s="718"/>
      <c r="N49" s="718"/>
      <c r="O49" s="718"/>
      <c r="P49" s="718"/>
      <c r="Q49" s="718"/>
      <c r="R49" s="718"/>
      <c r="S49" s="718"/>
      <c r="T49" s="718"/>
      <c r="U49" s="718"/>
      <c r="V49" s="718"/>
      <c r="W49" s="718"/>
      <c r="X49" s="719"/>
      <c r="Y49" s="471">
        <v>0</v>
      </c>
      <c r="Z49" s="471">
        <v>0</v>
      </c>
      <c r="AA49" s="300">
        <v>2486</v>
      </c>
      <c r="AB49" s="278" t="s">
        <v>2</v>
      </c>
    </row>
    <row r="50" spans="1:28">
      <c r="A50" s="717" t="s">
        <v>328</v>
      </c>
      <c r="B50" s="718"/>
      <c r="C50" s="718"/>
      <c r="D50" s="718"/>
      <c r="E50" s="718"/>
      <c r="F50" s="718"/>
      <c r="G50" s="718"/>
      <c r="H50" s="718"/>
      <c r="I50" s="718"/>
      <c r="J50" s="718"/>
      <c r="K50" s="718"/>
      <c r="L50" s="718"/>
      <c r="M50" s="718"/>
      <c r="N50" s="718"/>
      <c r="O50" s="718"/>
      <c r="P50" s="718"/>
      <c r="Q50" s="718"/>
      <c r="R50" s="718"/>
      <c r="S50" s="718"/>
      <c r="T50" s="718"/>
      <c r="U50" s="718"/>
      <c r="V50" s="718"/>
      <c r="W50" s="718"/>
      <c r="X50" s="719"/>
      <c r="Y50" s="299">
        <v>40</v>
      </c>
      <c r="Z50" s="300">
        <v>20</v>
      </c>
      <c r="AA50" s="300">
        <v>9000</v>
      </c>
      <c r="AB50" s="278" t="s">
        <v>2</v>
      </c>
    </row>
    <row r="51" spans="1:28">
      <c r="A51" s="717" t="s">
        <v>329</v>
      </c>
      <c r="B51" s="718"/>
      <c r="C51" s="718"/>
      <c r="D51" s="718"/>
      <c r="E51" s="718"/>
      <c r="F51" s="718"/>
      <c r="G51" s="718"/>
      <c r="H51" s="718"/>
      <c r="I51" s="718"/>
      <c r="J51" s="718"/>
      <c r="K51" s="718"/>
      <c r="L51" s="718"/>
      <c r="M51" s="718"/>
      <c r="N51" s="718"/>
      <c r="O51" s="718"/>
      <c r="P51" s="718"/>
      <c r="Q51" s="718"/>
      <c r="R51" s="718"/>
      <c r="S51" s="718"/>
      <c r="T51" s="718"/>
      <c r="U51" s="718"/>
      <c r="V51" s="718"/>
      <c r="W51" s="718"/>
      <c r="X51" s="719"/>
      <c r="Y51" s="313">
        <f>SUM(Y45:Y50)</f>
        <v>181</v>
      </c>
      <c r="Z51" s="300">
        <f>SUM(Z45:Z50)</f>
        <v>89</v>
      </c>
      <c r="AA51" s="300">
        <f>SUM(AA45:AA50)</f>
        <v>131450</v>
      </c>
      <c r="AB51" s="278" t="s">
        <v>2</v>
      </c>
    </row>
    <row r="52" spans="1:28">
      <c r="A52" s="730" t="s">
        <v>330</v>
      </c>
      <c r="B52" s="731"/>
      <c r="C52" s="731"/>
      <c r="D52" s="731"/>
      <c r="E52" s="731"/>
      <c r="F52" s="731"/>
      <c r="G52" s="731"/>
      <c r="H52" s="731"/>
      <c r="I52" s="731"/>
      <c r="J52" s="731"/>
      <c r="K52" s="731"/>
      <c r="L52" s="731"/>
      <c r="M52" s="731"/>
      <c r="N52" s="731"/>
      <c r="O52" s="731"/>
      <c r="P52" s="731"/>
      <c r="Q52" s="731"/>
      <c r="R52" s="731"/>
      <c r="S52" s="731"/>
      <c r="T52" s="731"/>
      <c r="U52" s="731"/>
      <c r="V52" s="731"/>
      <c r="W52" s="731"/>
      <c r="X52" s="732"/>
      <c r="Y52" s="299"/>
      <c r="Z52" s="299"/>
      <c r="AA52" s="300"/>
      <c r="AB52" s="278" t="s">
        <v>2</v>
      </c>
    </row>
    <row r="53" spans="1:28">
      <c r="A53" s="717" t="s">
        <v>331</v>
      </c>
      <c r="B53" s="718"/>
      <c r="C53" s="718"/>
      <c r="D53" s="718"/>
      <c r="E53" s="718"/>
      <c r="F53" s="718"/>
      <c r="G53" s="718"/>
      <c r="H53" s="718"/>
      <c r="I53" s="718"/>
      <c r="J53" s="718"/>
      <c r="K53" s="718"/>
      <c r="L53" s="718"/>
      <c r="M53" s="718"/>
      <c r="N53" s="718"/>
      <c r="O53" s="718"/>
      <c r="P53" s="718"/>
      <c r="Q53" s="718"/>
      <c r="R53" s="718"/>
      <c r="S53" s="718"/>
      <c r="T53" s="718"/>
      <c r="U53" s="718"/>
      <c r="V53" s="718"/>
      <c r="W53" s="718"/>
      <c r="X53" s="719"/>
      <c r="Y53" s="471">
        <v>0</v>
      </c>
      <c r="Z53" s="471">
        <v>0</v>
      </c>
      <c r="AA53" s="299">
        <v>-5910</v>
      </c>
      <c r="AB53" s="278" t="s">
        <v>2</v>
      </c>
    </row>
    <row r="54" spans="1:28">
      <c r="A54" s="717" t="s">
        <v>332</v>
      </c>
      <c r="B54" s="718"/>
      <c r="C54" s="718"/>
      <c r="D54" s="718"/>
      <c r="E54" s="718"/>
      <c r="F54" s="718"/>
      <c r="G54" s="718"/>
      <c r="H54" s="718"/>
      <c r="I54" s="718"/>
      <c r="J54" s="718"/>
      <c r="K54" s="718"/>
      <c r="L54" s="718"/>
      <c r="M54" s="718"/>
      <c r="N54" s="718"/>
      <c r="O54" s="718"/>
      <c r="P54" s="718"/>
      <c r="Q54" s="718"/>
      <c r="R54" s="718"/>
      <c r="S54" s="718"/>
      <c r="T54" s="718"/>
      <c r="U54" s="718"/>
      <c r="V54" s="718"/>
      <c r="W54" s="718"/>
      <c r="X54" s="719"/>
      <c r="Y54" s="471">
        <v>0</v>
      </c>
      <c r="Z54" s="471">
        <v>0</v>
      </c>
      <c r="AA54" s="300">
        <v>-5651</v>
      </c>
      <c r="AB54" s="278" t="s">
        <v>2</v>
      </c>
    </row>
    <row r="55" spans="1:28">
      <c r="A55" s="717" t="s">
        <v>333</v>
      </c>
      <c r="B55" s="718"/>
      <c r="C55" s="718"/>
      <c r="D55" s="718"/>
      <c r="E55" s="718"/>
      <c r="F55" s="718"/>
      <c r="G55" s="718"/>
      <c r="H55" s="718"/>
      <c r="I55" s="718"/>
      <c r="J55" s="718"/>
      <c r="K55" s="718"/>
      <c r="L55" s="718"/>
      <c r="M55" s="718"/>
      <c r="N55" s="718"/>
      <c r="O55" s="718"/>
      <c r="P55" s="718"/>
      <c r="Q55" s="718"/>
      <c r="R55" s="718"/>
      <c r="S55" s="718"/>
      <c r="T55" s="718"/>
      <c r="U55" s="718"/>
      <c r="V55" s="718"/>
      <c r="W55" s="718"/>
      <c r="X55" s="719"/>
      <c r="Y55" s="471">
        <v>0</v>
      </c>
      <c r="Z55" s="471">
        <v>0</v>
      </c>
      <c r="AA55" s="299">
        <v>-762</v>
      </c>
      <c r="AB55" s="278" t="s">
        <v>2</v>
      </c>
    </row>
    <row r="56" spans="1:28">
      <c r="A56" s="717" t="s">
        <v>334</v>
      </c>
      <c r="B56" s="718"/>
      <c r="C56" s="718"/>
      <c r="D56" s="718"/>
      <c r="E56" s="718"/>
      <c r="F56" s="718"/>
      <c r="G56" s="718"/>
      <c r="H56" s="718"/>
      <c r="I56" s="718"/>
      <c r="J56" s="718"/>
      <c r="K56" s="718"/>
      <c r="L56" s="718"/>
      <c r="M56" s="718"/>
      <c r="N56" s="718"/>
      <c r="O56" s="718"/>
      <c r="P56" s="718"/>
      <c r="Q56" s="718"/>
      <c r="R56" s="718"/>
      <c r="S56" s="718"/>
      <c r="T56" s="718"/>
      <c r="U56" s="718"/>
      <c r="V56" s="718"/>
      <c r="W56" s="718"/>
      <c r="X56" s="719"/>
      <c r="Y56" s="471">
        <v>0</v>
      </c>
      <c r="Z56" s="471">
        <v>0</v>
      </c>
      <c r="AA56" s="300">
        <v>-2600</v>
      </c>
      <c r="AB56" s="278" t="s">
        <v>2</v>
      </c>
    </row>
    <row r="57" spans="1:28">
      <c r="A57" s="717" t="s">
        <v>335</v>
      </c>
      <c r="B57" s="718"/>
      <c r="C57" s="718"/>
      <c r="D57" s="718"/>
      <c r="E57" s="718"/>
      <c r="F57" s="718"/>
      <c r="G57" s="718"/>
      <c r="H57" s="718"/>
      <c r="I57" s="718"/>
      <c r="J57" s="718"/>
      <c r="K57" s="718"/>
      <c r="L57" s="718"/>
      <c r="M57" s="718"/>
      <c r="N57" s="718"/>
      <c r="O57" s="718"/>
      <c r="P57" s="718"/>
      <c r="Q57" s="718"/>
      <c r="R57" s="718"/>
      <c r="S57" s="718"/>
      <c r="T57" s="718"/>
      <c r="U57" s="718"/>
      <c r="V57" s="718"/>
      <c r="W57" s="718"/>
      <c r="X57" s="719"/>
      <c r="Y57" s="299">
        <v>-6</v>
      </c>
      <c r="Z57" s="299">
        <v>-6</v>
      </c>
      <c r="AA57" s="299">
        <v>-5766</v>
      </c>
      <c r="AB57" s="278" t="s">
        <v>2</v>
      </c>
    </row>
    <row r="58" spans="1:28">
      <c r="A58" s="717" t="s">
        <v>336</v>
      </c>
      <c r="B58" s="718"/>
      <c r="C58" s="718"/>
      <c r="D58" s="718"/>
      <c r="E58" s="718"/>
      <c r="F58" s="718"/>
      <c r="G58" s="718"/>
      <c r="H58" s="718"/>
      <c r="I58" s="718"/>
      <c r="J58" s="718"/>
      <c r="K58" s="718"/>
      <c r="L58" s="718"/>
      <c r="M58" s="718"/>
      <c r="N58" s="718"/>
      <c r="O58" s="718"/>
      <c r="P58" s="718"/>
      <c r="Q58" s="718"/>
      <c r="R58" s="718"/>
      <c r="S58" s="718"/>
      <c r="T58" s="718"/>
      <c r="U58" s="718"/>
      <c r="V58" s="718"/>
      <c r="W58" s="718"/>
      <c r="X58" s="719"/>
      <c r="Y58" s="471">
        <v>0</v>
      </c>
      <c r="Z58" s="471">
        <v>0</v>
      </c>
      <c r="AA58" s="300">
        <v>-674</v>
      </c>
      <c r="AB58" s="278" t="s">
        <v>2</v>
      </c>
    </row>
    <row r="59" spans="1:28">
      <c r="A59" s="717" t="s">
        <v>337</v>
      </c>
      <c r="B59" s="718"/>
      <c r="C59" s="718"/>
      <c r="D59" s="718"/>
      <c r="E59" s="718"/>
      <c r="F59" s="718"/>
      <c r="G59" s="718"/>
      <c r="H59" s="718"/>
      <c r="I59" s="718"/>
      <c r="J59" s="718"/>
      <c r="K59" s="718"/>
      <c r="L59" s="718"/>
      <c r="M59" s="718"/>
      <c r="N59" s="718"/>
      <c r="O59" s="718"/>
      <c r="P59" s="718"/>
      <c r="Q59" s="718"/>
      <c r="R59" s="718"/>
      <c r="S59" s="718"/>
      <c r="T59" s="718"/>
      <c r="U59" s="718"/>
      <c r="V59" s="718"/>
      <c r="W59" s="718"/>
      <c r="X59" s="719"/>
      <c r="Y59" s="471">
        <v>0</v>
      </c>
      <c r="Z59" s="471">
        <v>0</v>
      </c>
      <c r="AA59" s="300">
        <v>-6250</v>
      </c>
      <c r="AB59" s="278" t="s">
        <v>2</v>
      </c>
    </row>
    <row r="60" spans="1:28">
      <c r="A60" s="717" t="s">
        <v>338</v>
      </c>
      <c r="B60" s="718"/>
      <c r="C60" s="718"/>
      <c r="D60" s="718"/>
      <c r="E60" s="718"/>
      <c r="F60" s="718"/>
      <c r="G60" s="718"/>
      <c r="H60" s="718"/>
      <c r="I60" s="718"/>
      <c r="J60" s="718"/>
      <c r="K60" s="718"/>
      <c r="L60" s="718"/>
      <c r="M60" s="718"/>
      <c r="N60" s="718"/>
      <c r="O60" s="718"/>
      <c r="P60" s="718"/>
      <c r="Q60" s="718"/>
      <c r="R60" s="718"/>
      <c r="S60" s="718"/>
      <c r="T60" s="718"/>
      <c r="U60" s="718"/>
      <c r="V60" s="718"/>
      <c r="W60" s="718"/>
      <c r="X60" s="719"/>
      <c r="Y60" s="471">
        <v>0</v>
      </c>
      <c r="Z60" s="471">
        <v>0</v>
      </c>
      <c r="AA60" s="299">
        <v>-15000</v>
      </c>
      <c r="AB60" s="278" t="s">
        <v>2</v>
      </c>
    </row>
    <row r="61" spans="1:28">
      <c r="A61" s="717" t="s">
        <v>339</v>
      </c>
      <c r="B61" s="718"/>
      <c r="C61" s="718"/>
      <c r="D61" s="718"/>
      <c r="E61" s="718"/>
      <c r="F61" s="718"/>
      <c r="G61" s="718"/>
      <c r="H61" s="718"/>
      <c r="I61" s="718"/>
      <c r="J61" s="718"/>
      <c r="K61" s="718"/>
      <c r="L61" s="718"/>
      <c r="M61" s="718"/>
      <c r="N61" s="718"/>
      <c r="O61" s="718"/>
      <c r="P61" s="718"/>
      <c r="Q61" s="718"/>
      <c r="R61" s="718"/>
      <c r="S61" s="718"/>
      <c r="T61" s="718"/>
      <c r="U61" s="718"/>
      <c r="V61" s="718"/>
      <c r="W61" s="718"/>
      <c r="X61" s="719"/>
      <c r="Y61" s="471">
        <v>0</v>
      </c>
      <c r="Z61" s="471">
        <v>0</v>
      </c>
      <c r="AA61" s="300">
        <v>-898</v>
      </c>
      <c r="AB61" s="278" t="s">
        <v>2</v>
      </c>
    </row>
    <row r="62" spans="1:28">
      <c r="A62" s="717" t="s">
        <v>340</v>
      </c>
      <c r="B62" s="718"/>
      <c r="C62" s="718"/>
      <c r="D62" s="718"/>
      <c r="E62" s="718"/>
      <c r="F62" s="718"/>
      <c r="G62" s="718"/>
      <c r="H62" s="718"/>
      <c r="I62" s="718"/>
      <c r="J62" s="718"/>
      <c r="K62" s="718"/>
      <c r="L62" s="718"/>
      <c r="M62" s="718"/>
      <c r="N62" s="718"/>
      <c r="O62" s="718"/>
      <c r="P62" s="718"/>
      <c r="Q62" s="718"/>
      <c r="R62" s="718"/>
      <c r="S62" s="718"/>
      <c r="T62" s="718"/>
      <c r="U62" s="718"/>
      <c r="V62" s="718"/>
      <c r="W62" s="718"/>
      <c r="X62" s="719"/>
      <c r="Y62" s="308">
        <f>SUM(Y53:Y61)</f>
        <v>-6</v>
      </c>
      <c r="Z62" s="308">
        <f>SUM(Z53:Z61)</f>
        <v>-6</v>
      </c>
      <c r="AA62" s="308">
        <f>SUM(AA53:AA61)</f>
        <v>-43511</v>
      </c>
      <c r="AB62" s="278" t="s">
        <v>2</v>
      </c>
    </row>
    <row r="63" spans="1:28" ht="18" customHeight="1">
      <c r="A63" s="750" t="s">
        <v>341</v>
      </c>
      <c r="B63" s="751"/>
      <c r="C63" s="751"/>
      <c r="D63" s="751"/>
      <c r="E63" s="751"/>
      <c r="F63" s="751"/>
      <c r="G63" s="751"/>
      <c r="H63" s="751"/>
      <c r="I63" s="751"/>
      <c r="J63" s="751"/>
      <c r="K63" s="751"/>
      <c r="L63" s="751"/>
      <c r="M63" s="751"/>
      <c r="N63" s="751"/>
      <c r="O63" s="751"/>
      <c r="P63" s="751"/>
      <c r="Q63" s="751"/>
      <c r="R63" s="751"/>
      <c r="S63" s="751"/>
      <c r="T63" s="751"/>
      <c r="U63" s="751"/>
      <c r="V63" s="751"/>
      <c r="W63" s="751"/>
      <c r="X63" s="752"/>
      <c r="Y63" s="314">
        <f>SUM(Y51+Y62)</f>
        <v>175</v>
      </c>
      <c r="Z63" s="314">
        <f>SUM(Z51+Z62)</f>
        <v>83</v>
      </c>
      <c r="AA63" s="314">
        <f>SUM(AA51+AA62)</f>
        <v>87939</v>
      </c>
      <c r="AB63" s="278" t="s">
        <v>2</v>
      </c>
    </row>
    <row r="64" spans="1:28" ht="18" customHeight="1">
      <c r="A64" s="753" t="s">
        <v>342</v>
      </c>
      <c r="B64" s="754"/>
      <c r="C64" s="754"/>
      <c r="D64" s="754"/>
      <c r="E64" s="754"/>
      <c r="F64" s="754"/>
      <c r="G64" s="754"/>
      <c r="H64" s="754"/>
      <c r="I64" s="754"/>
      <c r="J64" s="754"/>
      <c r="K64" s="754"/>
      <c r="L64" s="754"/>
      <c r="M64" s="754"/>
      <c r="N64" s="754"/>
      <c r="O64" s="754"/>
      <c r="P64" s="754"/>
      <c r="Q64" s="754"/>
      <c r="R64" s="754"/>
      <c r="S64" s="754"/>
      <c r="T64" s="754"/>
      <c r="U64" s="754"/>
      <c r="V64" s="754"/>
      <c r="W64" s="754"/>
      <c r="X64" s="755"/>
      <c r="Y64" s="315">
        <f>Y42+Y63</f>
        <v>33469</v>
      </c>
      <c r="Z64" s="315">
        <f>Z42+Z63</f>
        <v>32777</v>
      </c>
      <c r="AA64" s="315">
        <f>AA42+AA63</f>
        <v>7994991</v>
      </c>
      <c r="AB64" s="278" t="s">
        <v>2</v>
      </c>
    </row>
    <row r="65" spans="1:28" ht="18" customHeight="1">
      <c r="A65" s="768" t="s">
        <v>427</v>
      </c>
      <c r="B65" s="769"/>
      <c r="C65" s="769"/>
      <c r="D65" s="769"/>
      <c r="E65" s="769"/>
      <c r="F65" s="769"/>
      <c r="G65" s="769"/>
      <c r="H65" s="769"/>
      <c r="I65" s="769"/>
      <c r="J65" s="769"/>
      <c r="K65" s="769"/>
      <c r="L65" s="769"/>
      <c r="M65" s="769"/>
      <c r="N65" s="769"/>
      <c r="O65" s="769"/>
      <c r="P65" s="769"/>
      <c r="Q65" s="769"/>
      <c r="R65" s="769"/>
      <c r="S65" s="769"/>
      <c r="T65" s="769"/>
      <c r="U65" s="769"/>
      <c r="V65" s="769"/>
      <c r="W65" s="769"/>
      <c r="X65" s="770"/>
      <c r="Y65" s="317">
        <f>Y64-Y15</f>
        <v>471</v>
      </c>
      <c r="Z65" s="317">
        <f>Z64-Z15</f>
        <v>1199</v>
      </c>
      <c r="AA65" s="317">
        <f>AA64-AA15</f>
        <v>362369</v>
      </c>
      <c r="AB65" s="278" t="s">
        <v>2</v>
      </c>
    </row>
    <row r="66" spans="1:28" ht="18" customHeight="1">
      <c r="A66" s="318"/>
      <c r="B66" s="318"/>
      <c r="C66" s="318"/>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278" t="s">
        <v>2</v>
      </c>
    </row>
    <row r="67" spans="1:28" s="310" customFormat="1" ht="20.25" customHeight="1">
      <c r="A67" s="703" t="s">
        <v>295</v>
      </c>
      <c r="B67" s="703"/>
      <c r="C67" s="703"/>
      <c r="D67" s="703"/>
      <c r="E67" s="703"/>
      <c r="F67" s="703"/>
      <c r="G67" s="703"/>
      <c r="H67" s="703"/>
      <c r="I67" s="703"/>
      <c r="J67" s="703"/>
      <c r="K67" s="703"/>
      <c r="L67" s="703"/>
      <c r="M67" s="703"/>
      <c r="N67" s="703"/>
      <c r="O67" s="703"/>
      <c r="P67" s="703"/>
      <c r="Q67" s="703"/>
      <c r="R67" s="703"/>
      <c r="S67" s="703"/>
      <c r="T67" s="703"/>
      <c r="U67" s="703"/>
      <c r="V67" s="703"/>
      <c r="W67" s="703"/>
      <c r="X67" s="703"/>
      <c r="Y67" s="703"/>
      <c r="Z67" s="703"/>
      <c r="AA67" s="703"/>
      <c r="AB67" s="278" t="s">
        <v>2</v>
      </c>
    </row>
    <row r="68" spans="1:28" s="311" customFormat="1">
      <c r="A68" s="704"/>
      <c r="B68" s="704"/>
      <c r="C68" s="704"/>
      <c r="D68" s="704"/>
      <c r="E68" s="704"/>
      <c r="F68" s="704"/>
      <c r="G68" s="704"/>
      <c r="H68" s="704"/>
      <c r="I68" s="704"/>
      <c r="J68" s="704"/>
      <c r="K68" s="704"/>
      <c r="L68" s="704"/>
      <c r="M68" s="704"/>
      <c r="N68" s="704"/>
      <c r="O68" s="704"/>
      <c r="P68" s="704"/>
      <c r="Q68" s="704"/>
      <c r="R68" s="704"/>
      <c r="S68" s="704"/>
      <c r="T68" s="704"/>
      <c r="U68" s="704"/>
      <c r="V68" s="704"/>
      <c r="W68" s="704"/>
      <c r="X68" s="704"/>
      <c r="Y68" s="704"/>
      <c r="Z68" s="704"/>
      <c r="AA68" s="704"/>
      <c r="AB68" s="278" t="s">
        <v>2</v>
      </c>
    </row>
    <row r="69" spans="1:28" s="311" customFormat="1">
      <c r="A69" s="705"/>
      <c r="B69" s="705"/>
      <c r="C69" s="705"/>
      <c r="D69" s="705"/>
      <c r="E69" s="705"/>
      <c r="F69" s="705"/>
      <c r="G69" s="705"/>
      <c r="H69" s="705"/>
      <c r="I69" s="705"/>
      <c r="J69" s="705"/>
      <c r="K69" s="705"/>
      <c r="L69" s="705"/>
      <c r="M69" s="705"/>
      <c r="N69" s="705"/>
      <c r="O69" s="705"/>
      <c r="P69" s="705"/>
      <c r="Q69" s="705"/>
      <c r="R69" s="705"/>
      <c r="S69" s="705"/>
      <c r="T69" s="705"/>
      <c r="U69" s="705"/>
      <c r="V69" s="705"/>
      <c r="W69" s="705"/>
      <c r="X69" s="705"/>
      <c r="Y69" s="705"/>
      <c r="Z69" s="705"/>
      <c r="AA69" s="705"/>
      <c r="AB69" s="278" t="s">
        <v>2</v>
      </c>
    </row>
    <row r="70" spans="1:28" s="311" customFormat="1" ht="22.5">
      <c r="A70" s="706" t="s">
        <v>296</v>
      </c>
      <c r="B70" s="706"/>
      <c r="C70" s="706"/>
      <c r="D70" s="706"/>
      <c r="E70" s="706"/>
      <c r="F70" s="706"/>
      <c r="G70" s="706"/>
      <c r="H70" s="706"/>
      <c r="I70" s="706"/>
      <c r="J70" s="706"/>
      <c r="K70" s="706"/>
      <c r="L70" s="706"/>
      <c r="M70" s="706"/>
      <c r="N70" s="706"/>
      <c r="O70" s="706"/>
      <c r="P70" s="706"/>
      <c r="Q70" s="706"/>
      <c r="R70" s="706"/>
      <c r="S70" s="706"/>
      <c r="T70" s="706"/>
      <c r="U70" s="706"/>
      <c r="V70" s="706"/>
      <c r="W70" s="706"/>
      <c r="X70" s="706"/>
      <c r="Y70" s="706"/>
      <c r="Z70" s="706"/>
      <c r="AA70" s="706"/>
      <c r="AB70" s="278" t="s">
        <v>2</v>
      </c>
    </row>
    <row r="71" spans="1:28" s="311" customFormat="1" ht="23.25">
      <c r="A71" s="710" t="s">
        <v>297</v>
      </c>
      <c r="B71" s="710"/>
      <c r="C71" s="710"/>
      <c r="D71" s="710"/>
      <c r="E71" s="710"/>
      <c r="F71" s="710"/>
      <c r="G71" s="710"/>
      <c r="H71" s="710"/>
      <c r="I71" s="710"/>
      <c r="J71" s="710"/>
      <c r="K71" s="710"/>
      <c r="L71" s="710"/>
      <c r="M71" s="710"/>
      <c r="N71" s="710"/>
      <c r="O71" s="710"/>
      <c r="P71" s="710"/>
      <c r="Q71" s="710"/>
      <c r="R71" s="710"/>
      <c r="S71" s="710"/>
      <c r="T71" s="710"/>
      <c r="U71" s="710"/>
      <c r="V71" s="710"/>
      <c r="W71" s="710"/>
      <c r="X71" s="710"/>
      <c r="Y71" s="710"/>
      <c r="Z71" s="710"/>
      <c r="AA71" s="710"/>
      <c r="AB71" s="278" t="s">
        <v>2</v>
      </c>
    </row>
    <row r="72" spans="1:28" s="311" customFormat="1" ht="23.25">
      <c r="A72" s="710" t="s">
        <v>298</v>
      </c>
      <c r="B72" s="710"/>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278" t="s">
        <v>2</v>
      </c>
    </row>
    <row r="73" spans="1:28" s="312" customFormat="1" ht="23.25">
      <c r="A73" s="710" t="s">
        <v>299</v>
      </c>
      <c r="B73" s="710"/>
      <c r="C73" s="710"/>
      <c r="D73" s="710"/>
      <c r="E73" s="710"/>
      <c r="F73" s="710"/>
      <c r="G73" s="710"/>
      <c r="H73" s="710"/>
      <c r="I73" s="710"/>
      <c r="J73" s="710"/>
      <c r="K73" s="710"/>
      <c r="L73" s="710"/>
      <c r="M73" s="710"/>
      <c r="N73" s="710"/>
      <c r="O73" s="710"/>
      <c r="P73" s="710"/>
      <c r="Q73" s="710"/>
      <c r="R73" s="710"/>
      <c r="S73" s="710"/>
      <c r="T73" s="710"/>
      <c r="U73" s="710"/>
      <c r="V73" s="710"/>
      <c r="W73" s="710"/>
      <c r="X73" s="710"/>
      <c r="Y73" s="710"/>
      <c r="Z73" s="710"/>
      <c r="AA73" s="710"/>
      <c r="AB73" s="278" t="s">
        <v>2</v>
      </c>
    </row>
    <row r="74" spans="1:28" ht="18" customHeight="1">
      <c r="A74" s="320"/>
      <c r="B74" s="320"/>
      <c r="C74" s="320"/>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278" t="s">
        <v>2</v>
      </c>
    </row>
    <row r="75" spans="1:28" ht="18" customHeight="1">
      <c r="A75" s="320"/>
      <c r="B75" s="320"/>
      <c r="C75" s="320"/>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278" t="s">
        <v>2</v>
      </c>
    </row>
    <row r="76" spans="1:28" ht="18" customHeight="1">
      <c r="A76" s="320"/>
      <c r="B76" s="320"/>
      <c r="C76" s="320"/>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278" t="s">
        <v>2</v>
      </c>
    </row>
    <row r="77" spans="1:28" ht="18" customHeight="1">
      <c r="A77" s="320"/>
      <c r="B77" s="320"/>
      <c r="C77" s="320"/>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278" t="s">
        <v>2</v>
      </c>
    </row>
    <row r="78" spans="1:28" ht="22.5" customHeight="1">
      <c r="A78" s="789" t="s">
        <v>8</v>
      </c>
      <c r="B78" s="790"/>
      <c r="C78" s="790"/>
      <c r="D78" s="756" t="s">
        <v>155</v>
      </c>
      <c r="E78" s="777"/>
      <c r="F78" s="778"/>
      <c r="G78" s="756" t="s">
        <v>428</v>
      </c>
      <c r="H78" s="777"/>
      <c r="I78" s="778"/>
      <c r="J78" s="756" t="s">
        <v>429</v>
      </c>
      <c r="K78" s="757"/>
      <c r="L78" s="758"/>
      <c r="M78" s="756" t="s">
        <v>9</v>
      </c>
      <c r="N78" s="777"/>
      <c r="O78" s="778"/>
      <c r="P78" s="756" t="s">
        <v>6</v>
      </c>
      <c r="Q78" s="777"/>
      <c r="R78" s="778"/>
      <c r="S78" s="756" t="s">
        <v>10</v>
      </c>
      <c r="T78" s="782"/>
      <c r="U78" s="782"/>
      <c r="V78" s="756" t="s">
        <v>11</v>
      </c>
      <c r="W78" s="777"/>
      <c r="X78" s="777"/>
      <c r="Y78" s="756" t="s">
        <v>12</v>
      </c>
      <c r="Z78" s="777"/>
      <c r="AA78" s="778"/>
      <c r="AB78" s="278" t="s">
        <v>2</v>
      </c>
    </row>
    <row r="79" spans="1:28" ht="27.75" customHeight="1">
      <c r="A79" s="791"/>
      <c r="B79" s="792"/>
      <c r="C79" s="792"/>
      <c r="D79" s="779"/>
      <c r="E79" s="780"/>
      <c r="F79" s="781"/>
      <c r="G79" s="779"/>
      <c r="H79" s="780"/>
      <c r="I79" s="781"/>
      <c r="J79" s="759"/>
      <c r="K79" s="760"/>
      <c r="L79" s="761"/>
      <c r="M79" s="779"/>
      <c r="N79" s="780"/>
      <c r="O79" s="781"/>
      <c r="P79" s="779"/>
      <c r="Q79" s="780"/>
      <c r="R79" s="781"/>
      <c r="S79" s="783"/>
      <c r="T79" s="784"/>
      <c r="U79" s="784"/>
      <c r="V79" s="779"/>
      <c r="W79" s="780"/>
      <c r="X79" s="780"/>
      <c r="Y79" s="779"/>
      <c r="Z79" s="780"/>
      <c r="AA79" s="781"/>
      <c r="AB79" s="278" t="s">
        <v>2</v>
      </c>
    </row>
    <row r="80" spans="1:28" ht="16.5" thickBot="1">
      <c r="A80" s="793"/>
      <c r="B80" s="794"/>
      <c r="C80" s="794"/>
      <c r="D80" s="322" t="s">
        <v>13</v>
      </c>
      <c r="E80" s="323" t="s">
        <v>30</v>
      </c>
      <c r="F80" s="324" t="s">
        <v>5</v>
      </c>
      <c r="G80" s="322" t="s">
        <v>13</v>
      </c>
      <c r="H80" s="323" t="s">
        <v>30</v>
      </c>
      <c r="I80" s="324" t="s">
        <v>5</v>
      </c>
      <c r="J80" s="322" t="s">
        <v>13</v>
      </c>
      <c r="K80" s="323" t="s">
        <v>30</v>
      </c>
      <c r="L80" s="324" t="s">
        <v>5</v>
      </c>
      <c r="M80" s="322" t="s">
        <v>13</v>
      </c>
      <c r="N80" s="323" t="s">
        <v>30</v>
      </c>
      <c r="O80" s="324" t="s">
        <v>5</v>
      </c>
      <c r="P80" s="322" t="s">
        <v>13</v>
      </c>
      <c r="Q80" s="323" t="s">
        <v>30</v>
      </c>
      <c r="R80" s="324" t="s">
        <v>5</v>
      </c>
      <c r="S80" s="322" t="s">
        <v>13</v>
      </c>
      <c r="T80" s="323" t="s">
        <v>30</v>
      </c>
      <c r="U80" s="324" t="s">
        <v>5</v>
      </c>
      <c r="V80" s="322" t="s">
        <v>13</v>
      </c>
      <c r="W80" s="323" t="s">
        <v>30</v>
      </c>
      <c r="X80" s="324" t="s">
        <v>5</v>
      </c>
      <c r="Y80" s="325" t="s">
        <v>13</v>
      </c>
      <c r="Z80" s="323" t="s">
        <v>30</v>
      </c>
      <c r="AA80" s="326" t="s">
        <v>5</v>
      </c>
      <c r="AB80" s="278" t="s">
        <v>2</v>
      </c>
    </row>
    <row r="81" spans="1:28">
      <c r="A81" s="307"/>
      <c r="B81" s="722" t="s">
        <v>23</v>
      </c>
      <c r="C81" s="722"/>
      <c r="D81" s="327">
        <v>6878</v>
      </c>
      <c r="E81" s="328">
        <v>6455</v>
      </c>
      <c r="F81" s="329">
        <v>1606025</v>
      </c>
      <c r="G81" s="328">
        <v>6784</v>
      </c>
      <c r="H81" s="328">
        <v>6402</v>
      </c>
      <c r="I81" s="328">
        <v>1604857</v>
      </c>
      <c r="J81" s="327">
        <v>6787</v>
      </c>
      <c r="K81" s="328">
        <v>6394</v>
      </c>
      <c r="L81" s="330">
        <v>1526146</v>
      </c>
      <c r="M81" s="327">
        <f t="shared" ref="M81:O84" si="0">P81-J81</f>
        <v>55</v>
      </c>
      <c r="N81" s="328">
        <f t="shared" si="0"/>
        <v>293</v>
      </c>
      <c r="O81" s="330">
        <f t="shared" si="0"/>
        <v>48692</v>
      </c>
      <c r="P81" s="327">
        <v>6842</v>
      </c>
      <c r="Q81" s="328">
        <v>6687</v>
      </c>
      <c r="R81" s="330">
        <v>1574838</v>
      </c>
      <c r="S81" s="327">
        <v>17</v>
      </c>
      <c r="T81" s="328">
        <v>9</v>
      </c>
      <c r="U81" s="328">
        <v>25317</v>
      </c>
      <c r="V81" s="472">
        <v>0</v>
      </c>
      <c r="W81" s="473">
        <v>0</v>
      </c>
      <c r="X81" s="328">
        <v>-6766</v>
      </c>
      <c r="Y81" s="327">
        <f>S81+P81+V81</f>
        <v>6859</v>
      </c>
      <c r="Z81" s="328">
        <f>Q81+T81+W81</f>
        <v>6696</v>
      </c>
      <c r="AA81" s="300">
        <f>U81+R81+X81</f>
        <v>1593389</v>
      </c>
      <c r="AB81" s="278" t="s">
        <v>2</v>
      </c>
    </row>
    <row r="82" spans="1:28">
      <c r="A82" s="307"/>
      <c r="B82" s="722" t="s">
        <v>24</v>
      </c>
      <c r="C82" s="722"/>
      <c r="D82" s="327">
        <v>12646</v>
      </c>
      <c r="E82" s="328">
        <v>12092</v>
      </c>
      <c r="F82" s="474">
        <v>3156342</v>
      </c>
      <c r="G82" s="328">
        <v>12670</v>
      </c>
      <c r="H82" s="328">
        <v>12105</v>
      </c>
      <c r="I82" s="328">
        <v>3140409</v>
      </c>
      <c r="J82" s="327">
        <v>12682</v>
      </c>
      <c r="K82" s="328">
        <v>12163</v>
      </c>
      <c r="L82" s="330">
        <v>3175894</v>
      </c>
      <c r="M82" s="475">
        <f t="shared" si="0"/>
        <v>4</v>
      </c>
      <c r="N82" s="331">
        <f t="shared" si="0"/>
        <v>320</v>
      </c>
      <c r="O82" s="330">
        <f t="shared" si="0"/>
        <v>73551</v>
      </c>
      <c r="P82" s="327">
        <v>12686</v>
      </c>
      <c r="Q82" s="328">
        <v>12483</v>
      </c>
      <c r="R82" s="330">
        <v>3249445</v>
      </c>
      <c r="S82" s="327">
        <v>97</v>
      </c>
      <c r="T82" s="328">
        <v>47</v>
      </c>
      <c r="U82" s="328">
        <v>75525</v>
      </c>
      <c r="V82" s="475">
        <v>-6</v>
      </c>
      <c r="W82" s="476">
        <v>-6</v>
      </c>
      <c r="X82" s="328">
        <v>-21445</v>
      </c>
      <c r="Y82" s="327">
        <f>S82+P82+V82</f>
        <v>12777</v>
      </c>
      <c r="Z82" s="328">
        <f>Q82+T82+W82</f>
        <v>12524</v>
      </c>
      <c r="AA82" s="300">
        <f>U82+R82+X82</f>
        <v>3303525</v>
      </c>
      <c r="AB82" s="278" t="s">
        <v>2</v>
      </c>
    </row>
    <row r="83" spans="1:28">
      <c r="A83" s="307"/>
      <c r="B83" s="744" t="s">
        <v>25</v>
      </c>
      <c r="C83" s="744"/>
      <c r="D83" s="327">
        <v>11484</v>
      </c>
      <c r="E83" s="328">
        <v>11090</v>
      </c>
      <c r="F83" s="474">
        <v>2471964</v>
      </c>
      <c r="G83" s="328">
        <v>11551</v>
      </c>
      <c r="H83" s="328">
        <v>11127</v>
      </c>
      <c r="I83" s="328">
        <v>2486599</v>
      </c>
      <c r="J83" s="327">
        <v>11438</v>
      </c>
      <c r="K83" s="328">
        <v>10979</v>
      </c>
      <c r="L83" s="330">
        <v>2473306</v>
      </c>
      <c r="M83" s="327">
        <f t="shared" si="0"/>
        <v>237</v>
      </c>
      <c r="N83" s="328">
        <f t="shared" si="0"/>
        <v>496</v>
      </c>
      <c r="O83" s="330">
        <f t="shared" si="0"/>
        <v>117733</v>
      </c>
      <c r="P83" s="327">
        <v>11675</v>
      </c>
      <c r="Q83" s="328">
        <v>11475</v>
      </c>
      <c r="R83" s="330">
        <v>2591039</v>
      </c>
      <c r="S83" s="327">
        <v>66</v>
      </c>
      <c r="T83" s="328">
        <v>33</v>
      </c>
      <c r="U83" s="328">
        <v>28792</v>
      </c>
      <c r="V83" s="475">
        <v>0</v>
      </c>
      <c r="W83" s="476">
        <v>0</v>
      </c>
      <c r="X83" s="328">
        <v>-12937</v>
      </c>
      <c r="Y83" s="327">
        <f>S83+P83+V83</f>
        <v>11741</v>
      </c>
      <c r="Z83" s="328">
        <f>Q83+T83+W83</f>
        <v>11508</v>
      </c>
      <c r="AA83" s="300">
        <f>U83+R83+X83</f>
        <v>2606894</v>
      </c>
      <c r="AB83" s="278" t="s">
        <v>2</v>
      </c>
    </row>
    <row r="84" spans="1:28" ht="17.25" customHeight="1">
      <c r="A84" s="307"/>
      <c r="B84" s="744" t="s">
        <v>26</v>
      </c>
      <c r="C84" s="744"/>
      <c r="D84" s="327">
        <v>1990</v>
      </c>
      <c r="E84" s="328">
        <v>1941</v>
      </c>
      <c r="F84" s="474">
        <v>424291</v>
      </c>
      <c r="G84" s="328">
        <v>1993</v>
      </c>
      <c r="H84" s="328">
        <v>1944</v>
      </c>
      <c r="I84" s="328">
        <v>426757</v>
      </c>
      <c r="J84" s="327">
        <v>2091</v>
      </c>
      <c r="K84" s="328">
        <v>2042</v>
      </c>
      <c r="L84" s="330">
        <v>483276</v>
      </c>
      <c r="M84" s="475">
        <f t="shared" si="0"/>
        <v>0</v>
      </c>
      <c r="N84" s="477">
        <f t="shared" si="0"/>
        <v>7</v>
      </c>
      <c r="O84" s="330">
        <f t="shared" si="0"/>
        <v>8454</v>
      </c>
      <c r="P84" s="327">
        <v>2091</v>
      </c>
      <c r="Q84" s="328">
        <v>2049</v>
      </c>
      <c r="R84" s="330">
        <v>491730</v>
      </c>
      <c r="S84" s="327">
        <v>1</v>
      </c>
      <c r="T84" s="477">
        <v>0</v>
      </c>
      <c r="U84" s="328">
        <v>1816</v>
      </c>
      <c r="V84" s="475">
        <v>0</v>
      </c>
      <c r="W84" s="476">
        <v>0</v>
      </c>
      <c r="X84" s="328">
        <v>-2363</v>
      </c>
      <c r="Y84" s="327">
        <f>S84+P84+V84</f>
        <v>2092</v>
      </c>
      <c r="Z84" s="328">
        <f>Q84+T84+W84</f>
        <v>2049</v>
      </c>
      <c r="AA84" s="300">
        <f>U84+R84+X84</f>
        <v>491183</v>
      </c>
      <c r="AB84" s="278" t="s">
        <v>2</v>
      </c>
    </row>
    <row r="85" spans="1:28">
      <c r="A85" s="332"/>
      <c r="B85" s="333"/>
      <c r="C85" s="333" t="s">
        <v>14</v>
      </c>
      <c r="D85" s="334">
        <f>SUM(D81:D84)</f>
        <v>32998</v>
      </c>
      <c r="E85" s="335">
        <f>SUM(E81:E84)</f>
        <v>31578</v>
      </c>
      <c r="F85" s="478">
        <f>SUM(F81:F84)</f>
        <v>7658622</v>
      </c>
      <c r="G85" s="335">
        <v>32998</v>
      </c>
      <c r="H85" s="335">
        <v>31578</v>
      </c>
      <c r="I85" s="335">
        <v>7658622</v>
      </c>
      <c r="J85" s="334">
        <f t="shared" ref="J85:Y85" si="1">SUM(J81:J84)</f>
        <v>32998</v>
      </c>
      <c r="K85" s="335">
        <f t="shared" si="1"/>
        <v>31578</v>
      </c>
      <c r="L85" s="479">
        <f t="shared" si="1"/>
        <v>7658622</v>
      </c>
      <c r="M85" s="334">
        <f t="shared" si="1"/>
        <v>296</v>
      </c>
      <c r="N85" s="335">
        <f t="shared" si="1"/>
        <v>1116</v>
      </c>
      <c r="O85" s="479">
        <f t="shared" si="1"/>
        <v>248430</v>
      </c>
      <c r="P85" s="334">
        <f t="shared" si="1"/>
        <v>33294</v>
      </c>
      <c r="Q85" s="335">
        <f t="shared" si="1"/>
        <v>32694</v>
      </c>
      <c r="R85" s="479">
        <f t="shared" si="1"/>
        <v>7907052</v>
      </c>
      <c r="S85" s="334">
        <f t="shared" si="1"/>
        <v>181</v>
      </c>
      <c r="T85" s="335">
        <f t="shared" si="1"/>
        <v>89</v>
      </c>
      <c r="U85" s="335">
        <f t="shared" si="1"/>
        <v>131450</v>
      </c>
      <c r="V85" s="334">
        <f t="shared" si="1"/>
        <v>-6</v>
      </c>
      <c r="W85" s="335">
        <f t="shared" si="1"/>
        <v>-6</v>
      </c>
      <c r="X85" s="335">
        <f t="shared" si="1"/>
        <v>-43511</v>
      </c>
      <c r="Y85" s="334">
        <f t="shared" si="1"/>
        <v>33469</v>
      </c>
      <c r="Z85" s="336">
        <f>SUM(Z81:Z84)</f>
        <v>32777</v>
      </c>
      <c r="AA85" s="480">
        <f>SUM(AA81:AA84)</f>
        <v>7994991</v>
      </c>
      <c r="AB85" s="278" t="s">
        <v>2</v>
      </c>
    </row>
    <row r="86" spans="1:28" ht="17.25" customHeight="1">
      <c r="A86" s="337"/>
      <c r="B86" s="787" t="s">
        <v>27</v>
      </c>
      <c r="C86" s="788"/>
      <c r="D86" s="481">
        <v>0</v>
      </c>
      <c r="E86" s="482">
        <v>0</v>
      </c>
      <c r="F86" s="483">
        <v>24000</v>
      </c>
      <c r="G86" s="484">
        <v>0</v>
      </c>
      <c r="H86" s="482">
        <v>0</v>
      </c>
      <c r="I86" s="482">
        <v>24000</v>
      </c>
      <c r="J86" s="357">
        <v>0</v>
      </c>
      <c r="K86" s="485">
        <v>0</v>
      </c>
      <c r="L86" s="485">
        <v>0</v>
      </c>
      <c r="M86" s="357">
        <v>0</v>
      </c>
      <c r="N86" s="485">
        <v>0</v>
      </c>
      <c r="O86" s="485">
        <v>0</v>
      </c>
      <c r="P86" s="357">
        <v>0</v>
      </c>
      <c r="Q86" s="485">
        <v>0</v>
      </c>
      <c r="R86" s="485">
        <v>0</v>
      </c>
      <c r="S86" s="357">
        <v>0</v>
      </c>
      <c r="T86" s="485">
        <v>0</v>
      </c>
      <c r="U86" s="485">
        <v>0</v>
      </c>
      <c r="V86" s="357">
        <v>0</v>
      </c>
      <c r="W86" s="485">
        <v>0</v>
      </c>
      <c r="X86" s="485">
        <v>0</v>
      </c>
      <c r="Y86" s="357">
        <v>0</v>
      </c>
      <c r="Z86" s="485">
        <v>0</v>
      </c>
      <c r="AA86" s="486">
        <v>0</v>
      </c>
      <c r="AB86" s="278" t="s">
        <v>2</v>
      </c>
    </row>
    <row r="87" spans="1:28" ht="17.25" customHeight="1">
      <c r="A87" s="338"/>
      <c r="B87" s="744" t="s">
        <v>29</v>
      </c>
      <c r="C87" s="744"/>
      <c r="D87" s="487">
        <v>0</v>
      </c>
      <c r="E87" s="488">
        <v>0</v>
      </c>
      <c r="F87" s="489">
        <v>-50000</v>
      </c>
      <c r="G87" s="488">
        <v>0</v>
      </c>
      <c r="H87" s="488">
        <v>0</v>
      </c>
      <c r="I87" s="488">
        <v>-50000</v>
      </c>
      <c r="J87" s="490">
        <v>0</v>
      </c>
      <c r="K87" s="491">
        <v>0</v>
      </c>
      <c r="L87" s="491">
        <v>-50000</v>
      </c>
      <c r="M87" s="490">
        <v>0</v>
      </c>
      <c r="N87" s="491">
        <v>0</v>
      </c>
      <c r="O87" s="491">
        <v>50000</v>
      </c>
      <c r="P87" s="490">
        <v>0</v>
      </c>
      <c r="Q87" s="491">
        <v>0</v>
      </c>
      <c r="R87" s="491">
        <v>0</v>
      </c>
      <c r="S87" s="490">
        <v>0</v>
      </c>
      <c r="T87" s="491">
        <v>0</v>
      </c>
      <c r="U87" s="491">
        <v>0</v>
      </c>
      <c r="V87" s="490">
        <v>0</v>
      </c>
      <c r="W87" s="491">
        <v>0</v>
      </c>
      <c r="X87" s="491">
        <v>0</v>
      </c>
      <c r="Y87" s="490">
        <v>0</v>
      </c>
      <c r="Z87" s="491">
        <v>0</v>
      </c>
      <c r="AA87" s="492">
        <v>0</v>
      </c>
      <c r="AB87" s="278" t="s">
        <v>2</v>
      </c>
    </row>
    <row r="88" spans="1:28" ht="17.25" customHeight="1">
      <c r="A88" s="316"/>
      <c r="B88" s="773" t="s">
        <v>28</v>
      </c>
      <c r="C88" s="774"/>
      <c r="D88" s="339">
        <v>32998</v>
      </c>
      <c r="E88" s="340">
        <v>31578</v>
      </c>
      <c r="F88" s="493">
        <f>F87+F86+F85</f>
        <v>7632622</v>
      </c>
      <c r="G88" s="340">
        <v>32998</v>
      </c>
      <c r="H88" s="340">
        <v>31578</v>
      </c>
      <c r="I88" s="340">
        <f>I87+I86+I85</f>
        <v>7632622</v>
      </c>
      <c r="J88" s="341">
        <v>32998</v>
      </c>
      <c r="K88" s="342">
        <f>K85</f>
        <v>31578</v>
      </c>
      <c r="L88" s="344">
        <f>L87+L85</f>
        <v>7608622</v>
      </c>
      <c r="M88" s="343">
        <f>M85+M86+M87</f>
        <v>296</v>
      </c>
      <c r="N88" s="344">
        <f t="shared" ref="N88:AA88" si="2">N85+N86+N87</f>
        <v>1116</v>
      </c>
      <c r="O88" s="344">
        <f t="shared" si="2"/>
        <v>298430</v>
      </c>
      <c r="P88" s="341">
        <f t="shared" si="2"/>
        <v>33294</v>
      </c>
      <c r="Q88" s="342">
        <f t="shared" si="2"/>
        <v>32694</v>
      </c>
      <c r="R88" s="344">
        <f t="shared" si="2"/>
        <v>7907052</v>
      </c>
      <c r="S88" s="343">
        <f t="shared" si="2"/>
        <v>181</v>
      </c>
      <c r="T88" s="344">
        <f t="shared" si="2"/>
        <v>89</v>
      </c>
      <c r="U88" s="344">
        <f t="shared" si="2"/>
        <v>131450</v>
      </c>
      <c r="V88" s="343">
        <f t="shared" si="2"/>
        <v>-6</v>
      </c>
      <c r="W88" s="344">
        <f t="shared" si="2"/>
        <v>-6</v>
      </c>
      <c r="X88" s="344">
        <f t="shared" si="2"/>
        <v>-43511</v>
      </c>
      <c r="Y88" s="343">
        <f t="shared" si="2"/>
        <v>33469</v>
      </c>
      <c r="Z88" s="344">
        <f t="shared" si="2"/>
        <v>32777</v>
      </c>
      <c r="AA88" s="345">
        <f t="shared" si="2"/>
        <v>7994991</v>
      </c>
      <c r="AB88" s="278" t="s">
        <v>2</v>
      </c>
    </row>
    <row r="89" spans="1:28" ht="29.25" customHeight="1">
      <c r="A89" s="332"/>
      <c r="B89" s="771" t="s">
        <v>15</v>
      </c>
      <c r="C89" s="772"/>
      <c r="D89" s="346"/>
      <c r="E89" s="347">
        <v>3239</v>
      </c>
      <c r="F89" s="350"/>
      <c r="G89" s="349"/>
      <c r="H89" s="347">
        <v>3239</v>
      </c>
      <c r="I89" s="349"/>
      <c r="J89" s="348"/>
      <c r="K89" s="494">
        <v>3239</v>
      </c>
      <c r="L89" s="349"/>
      <c r="M89" s="348"/>
      <c r="N89" s="494">
        <v>69</v>
      </c>
      <c r="O89" s="349"/>
      <c r="P89" s="348"/>
      <c r="Q89" s="494">
        <v>3308</v>
      </c>
      <c r="R89" s="349"/>
      <c r="S89" s="348"/>
      <c r="T89" s="494">
        <v>0</v>
      </c>
      <c r="U89" s="349"/>
      <c r="V89" s="348"/>
      <c r="W89" s="494">
        <v>0</v>
      </c>
      <c r="X89" s="349"/>
      <c r="Y89" s="348"/>
      <c r="Z89" s="494">
        <v>3308</v>
      </c>
      <c r="AA89" s="350"/>
      <c r="AB89" s="278" t="s">
        <v>2</v>
      </c>
    </row>
    <row r="90" spans="1:28">
      <c r="A90" s="307"/>
      <c r="B90" s="785" t="s">
        <v>16</v>
      </c>
      <c r="C90" s="786"/>
      <c r="D90" s="351"/>
      <c r="E90" s="352">
        <f>+E85+E89</f>
        <v>34817</v>
      </c>
      <c r="F90" s="355"/>
      <c r="G90" s="354"/>
      <c r="H90" s="352">
        <f>+H85+H89</f>
        <v>34817</v>
      </c>
      <c r="I90" s="354"/>
      <c r="J90" s="353"/>
      <c r="K90" s="495">
        <f>SUM(K88:K89)</f>
        <v>34817</v>
      </c>
      <c r="L90" s="354"/>
      <c r="M90" s="353"/>
      <c r="N90" s="495">
        <f>SUM(N88:N89)</f>
        <v>1185</v>
      </c>
      <c r="O90" s="354"/>
      <c r="P90" s="353"/>
      <c r="Q90" s="495">
        <f>SUM(Q88:Q89)</f>
        <v>36002</v>
      </c>
      <c r="R90" s="354"/>
      <c r="S90" s="353"/>
      <c r="T90" s="495">
        <f>SUM(T88:T89)</f>
        <v>89</v>
      </c>
      <c r="U90" s="354"/>
      <c r="V90" s="353"/>
      <c r="W90" s="495">
        <f>SUM(W88:W89)</f>
        <v>-6</v>
      </c>
      <c r="X90" s="354"/>
      <c r="Y90" s="353"/>
      <c r="Z90" s="495">
        <f>SUM(Z88:Z89)</f>
        <v>36085</v>
      </c>
      <c r="AA90" s="355"/>
      <c r="AB90" s="278" t="s">
        <v>2</v>
      </c>
    </row>
    <row r="91" spans="1:28">
      <c r="A91" s="356"/>
      <c r="B91" s="762" t="s">
        <v>17</v>
      </c>
      <c r="C91" s="763"/>
      <c r="D91" s="357"/>
      <c r="E91" s="358"/>
      <c r="F91" s="361"/>
      <c r="G91" s="360"/>
      <c r="H91" s="358"/>
      <c r="I91" s="360"/>
      <c r="J91" s="359"/>
      <c r="K91" s="496"/>
      <c r="L91" s="360"/>
      <c r="M91" s="359"/>
      <c r="N91" s="496"/>
      <c r="O91" s="360"/>
      <c r="P91" s="359"/>
      <c r="Q91" s="496"/>
      <c r="R91" s="360"/>
      <c r="S91" s="359"/>
      <c r="T91" s="496"/>
      <c r="U91" s="360"/>
      <c r="V91" s="359"/>
      <c r="W91" s="496"/>
      <c r="X91" s="360"/>
      <c r="Y91" s="359"/>
      <c r="Z91" s="497"/>
      <c r="AA91" s="361"/>
      <c r="AB91" s="278" t="s">
        <v>2</v>
      </c>
    </row>
    <row r="92" spans="1:28">
      <c r="A92" s="307"/>
      <c r="B92" s="764"/>
      <c r="C92" s="765"/>
      <c r="D92" s="351"/>
      <c r="E92" s="352"/>
      <c r="F92" s="355"/>
      <c r="G92" s="354"/>
      <c r="H92" s="352"/>
      <c r="I92" s="354"/>
      <c r="J92" s="353"/>
      <c r="K92" s="495"/>
      <c r="L92" s="354"/>
      <c r="M92" s="353"/>
      <c r="N92" s="495"/>
      <c r="O92" s="354"/>
      <c r="P92" s="353"/>
      <c r="Q92" s="495"/>
      <c r="R92" s="354"/>
      <c r="S92" s="353"/>
      <c r="T92" s="495"/>
      <c r="U92" s="354"/>
      <c r="V92" s="353"/>
      <c r="W92" s="495"/>
      <c r="X92" s="354"/>
      <c r="Y92" s="353"/>
      <c r="Z92" s="495"/>
      <c r="AA92" s="355"/>
      <c r="AB92" s="278" t="s">
        <v>2</v>
      </c>
    </row>
    <row r="93" spans="1:28">
      <c r="A93" s="307"/>
      <c r="B93" s="362"/>
      <c r="C93" s="298" t="s">
        <v>18</v>
      </c>
      <c r="D93" s="351"/>
      <c r="E93" s="352">
        <v>3195</v>
      </c>
      <c r="F93" s="355"/>
      <c r="G93" s="354"/>
      <c r="H93" s="352">
        <v>3195</v>
      </c>
      <c r="I93" s="354"/>
      <c r="J93" s="353"/>
      <c r="K93" s="495">
        <f>ROUND(12781*0.25,0)</f>
        <v>3195</v>
      </c>
      <c r="L93" s="354"/>
      <c r="M93" s="353"/>
      <c r="N93" s="495">
        <f>ROUND(132*0.25,0)</f>
        <v>33</v>
      </c>
      <c r="O93" s="354"/>
      <c r="P93" s="353"/>
      <c r="Q93" s="495">
        <f>ROUND(SUM((12913)*0.25),0)</f>
        <v>3228</v>
      </c>
      <c r="R93" s="354"/>
      <c r="S93" s="353"/>
      <c r="T93" s="498">
        <f>ROUND((81*0.25),0)</f>
        <v>20</v>
      </c>
      <c r="U93" s="354"/>
      <c r="V93" s="353"/>
      <c r="W93" s="498">
        <f>ROUND((-1*0.25),0)</f>
        <v>0</v>
      </c>
      <c r="X93" s="354"/>
      <c r="Y93" s="353"/>
      <c r="Z93" s="498">
        <f>ROUND(12993*0.25,0)</f>
        <v>3248</v>
      </c>
      <c r="AA93" s="355"/>
      <c r="AB93" s="278" t="s">
        <v>2</v>
      </c>
    </row>
    <row r="94" spans="1:28">
      <c r="A94" s="332"/>
      <c r="B94" s="363"/>
      <c r="C94" s="364" t="s">
        <v>19</v>
      </c>
      <c r="D94" s="346"/>
      <c r="E94" s="365">
        <v>505</v>
      </c>
      <c r="F94" s="350"/>
      <c r="G94" s="349"/>
      <c r="H94" s="365">
        <v>505</v>
      </c>
      <c r="I94" s="349"/>
      <c r="J94" s="348"/>
      <c r="K94" s="494">
        <f>ROUND((K85*0.016),0)</f>
        <v>505</v>
      </c>
      <c r="L94" s="349"/>
      <c r="M94" s="348"/>
      <c r="N94" s="494">
        <f>ROUND((N85*0.016),0)</f>
        <v>18</v>
      </c>
      <c r="O94" s="349"/>
      <c r="P94" s="348"/>
      <c r="Q94" s="494">
        <f>ROUND((Q85*0.016),0)</f>
        <v>523</v>
      </c>
      <c r="R94" s="349"/>
      <c r="S94" s="348"/>
      <c r="T94" s="494">
        <f>ROUND((T85*0.016),0)</f>
        <v>1</v>
      </c>
      <c r="U94" s="349"/>
      <c r="V94" s="348"/>
      <c r="W94" s="494">
        <f>ROUND((W85*0.016),0)</f>
        <v>0</v>
      </c>
      <c r="X94" s="349"/>
      <c r="Y94" s="348"/>
      <c r="Z94" s="494">
        <f>T94+Q94</f>
        <v>524</v>
      </c>
      <c r="AA94" s="350"/>
      <c r="AB94" s="278" t="s">
        <v>2</v>
      </c>
    </row>
    <row r="95" spans="1:28">
      <c r="A95" s="332"/>
      <c r="B95" s="775" t="s">
        <v>20</v>
      </c>
      <c r="C95" s="776"/>
      <c r="D95" s="346"/>
      <c r="E95" s="365">
        <f>E94+E93+E90</f>
        <v>38517</v>
      </c>
      <c r="F95" s="350"/>
      <c r="G95" s="349"/>
      <c r="H95" s="365">
        <f>H94+H93+H90</f>
        <v>38517</v>
      </c>
      <c r="I95" s="349"/>
      <c r="J95" s="348"/>
      <c r="K95" s="494">
        <f>K94+K93+K90</f>
        <v>38517</v>
      </c>
      <c r="L95" s="349"/>
      <c r="M95" s="348"/>
      <c r="N95" s="494">
        <f>N94+N93+N90</f>
        <v>1236</v>
      </c>
      <c r="O95" s="349"/>
      <c r="P95" s="348"/>
      <c r="Q95" s="494">
        <f>Q94+Q93+Q90</f>
        <v>39753</v>
      </c>
      <c r="R95" s="349"/>
      <c r="S95" s="348"/>
      <c r="T95" s="494">
        <f>T94+T93+T90</f>
        <v>110</v>
      </c>
      <c r="U95" s="349"/>
      <c r="V95" s="348"/>
      <c r="W95" s="494">
        <f>W94+W93+W90</f>
        <v>-6</v>
      </c>
      <c r="X95" s="349"/>
      <c r="Y95" s="348"/>
      <c r="Z95" s="494">
        <f>Z94+Z93+Z90</f>
        <v>39857</v>
      </c>
      <c r="AA95" s="350"/>
      <c r="AB95" s="278" t="s">
        <v>2</v>
      </c>
    </row>
    <row r="96" spans="1:28">
      <c r="A96" s="318"/>
      <c r="B96" s="318"/>
      <c r="C96" s="366"/>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278" t="s">
        <v>2</v>
      </c>
    </row>
    <row r="97" spans="1:28">
      <c r="A97" s="318"/>
      <c r="B97" s="318"/>
      <c r="C97" s="366"/>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278" t="s">
        <v>2</v>
      </c>
    </row>
    <row r="98" spans="1:28" s="370" customFormat="1" ht="15">
      <c r="A98" s="368"/>
      <c r="B98" s="368"/>
      <c r="C98" s="368"/>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278" t="s">
        <v>2</v>
      </c>
    </row>
    <row r="99" spans="1:28" s="370" customFormat="1" ht="15">
      <c r="A99" s="370" t="s">
        <v>31</v>
      </c>
      <c r="D99" s="371"/>
      <c r="E99" s="371"/>
      <c r="F99" s="371"/>
      <c r="G99" s="371"/>
      <c r="H99" s="371"/>
      <c r="I99" s="371"/>
      <c r="J99" s="371"/>
      <c r="K99" s="371"/>
      <c r="L99" s="371"/>
      <c r="M99" s="371"/>
      <c r="N99" s="371"/>
      <c r="O99" s="371"/>
      <c r="P99" s="371"/>
      <c r="Q99" s="371"/>
      <c r="R99" s="371"/>
      <c r="S99" s="371"/>
      <c r="T99" s="371"/>
      <c r="U99" s="371"/>
      <c r="V99" s="371"/>
      <c r="W99" s="371"/>
      <c r="X99" s="371"/>
      <c r="Y99" s="371"/>
      <c r="Z99" s="371"/>
      <c r="AA99" s="371"/>
      <c r="AB99" s="278" t="s">
        <v>2</v>
      </c>
    </row>
    <row r="100" spans="1:28" s="370" customFormat="1" ht="15">
      <c r="D100" s="371"/>
      <c r="E100" s="371"/>
      <c r="F100" s="371"/>
      <c r="G100" s="371"/>
      <c r="H100" s="371"/>
      <c r="I100" s="371"/>
      <c r="J100" s="371"/>
      <c r="K100" s="371"/>
      <c r="L100" s="371"/>
      <c r="M100" s="371"/>
      <c r="N100" s="371"/>
      <c r="O100" s="371"/>
      <c r="P100" s="371"/>
      <c r="Q100" s="371"/>
      <c r="R100" s="371"/>
      <c r="S100" s="371"/>
      <c r="T100" s="371"/>
      <c r="U100" s="371"/>
      <c r="V100" s="371"/>
      <c r="W100" s="371"/>
      <c r="X100" s="371"/>
      <c r="Y100" s="371"/>
      <c r="Z100" s="371"/>
      <c r="AA100" s="371"/>
      <c r="AB100" s="278" t="s">
        <v>2</v>
      </c>
    </row>
    <row r="101" spans="1:28" s="370" customFormat="1" ht="15">
      <c r="D101" s="371"/>
      <c r="E101" s="371"/>
      <c r="F101" s="371"/>
      <c r="G101" s="371"/>
      <c r="H101" s="371"/>
      <c r="I101" s="371"/>
      <c r="J101" s="371"/>
      <c r="K101" s="371"/>
      <c r="L101" s="371"/>
      <c r="M101" s="371"/>
      <c r="N101" s="371"/>
      <c r="O101" s="371"/>
      <c r="P101" s="371"/>
      <c r="Q101" s="371"/>
      <c r="R101" s="371"/>
      <c r="S101" s="371"/>
      <c r="T101" s="371"/>
      <c r="U101" s="371"/>
      <c r="V101" s="371"/>
      <c r="W101" s="371"/>
      <c r="X101" s="371"/>
      <c r="Y101" s="371"/>
      <c r="Z101" s="371"/>
      <c r="AA101" s="371"/>
      <c r="AB101" s="278" t="s">
        <v>2</v>
      </c>
    </row>
    <row r="102" spans="1:28" s="370" customFormat="1" ht="15">
      <c r="D102" s="371"/>
      <c r="E102" s="371"/>
      <c r="F102" s="371"/>
      <c r="G102" s="371"/>
      <c r="H102" s="371"/>
      <c r="I102" s="371"/>
      <c r="J102" s="371"/>
      <c r="K102" s="371"/>
      <c r="L102" s="371"/>
      <c r="M102" s="371"/>
      <c r="N102" s="371"/>
      <c r="O102" s="371"/>
      <c r="P102" s="371"/>
      <c r="Q102" s="371"/>
      <c r="R102" s="371"/>
      <c r="S102" s="371"/>
      <c r="T102" s="371"/>
      <c r="U102" s="371"/>
      <c r="V102" s="371"/>
      <c r="W102" s="371"/>
      <c r="X102" s="371"/>
      <c r="Y102" s="371"/>
      <c r="Z102" s="371"/>
      <c r="AA102" s="371"/>
      <c r="AB102" s="278" t="s">
        <v>2</v>
      </c>
    </row>
    <row r="103" spans="1:28" s="370" customFormat="1" ht="15">
      <c r="D103" s="371"/>
      <c r="E103" s="371"/>
      <c r="F103" s="371"/>
      <c r="G103" s="371"/>
      <c r="H103" s="371"/>
      <c r="I103" s="371"/>
      <c r="J103" s="371"/>
      <c r="K103" s="371"/>
      <c r="L103" s="371"/>
      <c r="M103" s="371"/>
      <c r="N103" s="371"/>
      <c r="O103" s="371"/>
      <c r="P103" s="371"/>
      <c r="Q103" s="371"/>
      <c r="R103" s="371"/>
      <c r="S103" s="371"/>
      <c r="T103" s="371"/>
      <c r="U103" s="371"/>
      <c r="V103" s="371"/>
      <c r="W103" s="371"/>
      <c r="X103" s="371"/>
      <c r="Y103" s="371"/>
      <c r="Z103" s="371"/>
      <c r="AA103" s="371"/>
      <c r="AB103" s="278" t="s">
        <v>2</v>
      </c>
    </row>
    <row r="104" spans="1:28" s="370" customFormat="1" ht="15">
      <c r="D104" s="371"/>
      <c r="E104" s="371"/>
      <c r="F104" s="371"/>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278" t="s">
        <v>2</v>
      </c>
    </row>
    <row r="105" spans="1:28" s="370" customFormat="1" ht="15">
      <c r="D105" s="371"/>
      <c r="E105" s="371"/>
      <c r="F105" s="371"/>
      <c r="G105" s="371"/>
      <c r="H105" s="371"/>
      <c r="I105" s="371"/>
      <c r="J105" s="371"/>
      <c r="K105" s="371"/>
      <c r="L105" s="371"/>
      <c r="M105" s="371"/>
      <c r="N105" s="371"/>
      <c r="O105" s="371"/>
      <c r="P105" s="371"/>
      <c r="Q105" s="371"/>
      <c r="R105" s="371"/>
      <c r="S105" s="371"/>
      <c r="T105" s="371"/>
      <c r="U105" s="371"/>
      <c r="V105" s="371"/>
      <c r="W105" s="371"/>
      <c r="X105" s="371"/>
      <c r="Y105" s="371"/>
      <c r="Z105" s="371"/>
      <c r="AA105" s="371"/>
      <c r="AB105" s="278" t="s">
        <v>21</v>
      </c>
    </row>
  </sheetData>
  <mergeCells count="89">
    <mergeCell ref="B95:C95"/>
    <mergeCell ref="B83:C83"/>
    <mergeCell ref="Y78:AA79"/>
    <mergeCell ref="B81:C81"/>
    <mergeCell ref="S78:U79"/>
    <mergeCell ref="V78:X79"/>
    <mergeCell ref="M78:O79"/>
    <mergeCell ref="B90:C90"/>
    <mergeCell ref="B82:C82"/>
    <mergeCell ref="B87:C87"/>
    <mergeCell ref="B84:C84"/>
    <mergeCell ref="B86:C86"/>
    <mergeCell ref="P78:R79"/>
    <mergeCell ref="A78:C80"/>
    <mergeCell ref="D78:F79"/>
    <mergeCell ref="G78:I79"/>
    <mergeCell ref="J78:L79"/>
    <mergeCell ref="B91:C92"/>
    <mergeCell ref="A44:X44"/>
    <mergeCell ref="A59:X59"/>
    <mergeCell ref="A60:X60"/>
    <mergeCell ref="A55:X55"/>
    <mergeCell ref="A56:X56"/>
    <mergeCell ref="A57:X57"/>
    <mergeCell ref="A58:X58"/>
    <mergeCell ref="A46:U46"/>
    <mergeCell ref="A53:X53"/>
    <mergeCell ref="A71:AA71"/>
    <mergeCell ref="A61:X61"/>
    <mergeCell ref="A65:X65"/>
    <mergeCell ref="B89:C89"/>
    <mergeCell ref="B88:C88"/>
    <mergeCell ref="A62:X62"/>
    <mergeCell ref="A73:AA73"/>
    <mergeCell ref="A72:AA72"/>
    <mergeCell ref="A69:AA69"/>
    <mergeCell ref="A70:AA70"/>
    <mergeCell ref="A68:AA68"/>
    <mergeCell ref="A67:AA67"/>
    <mergeCell ref="A63:X63"/>
    <mergeCell ref="A64:X64"/>
    <mergeCell ref="A33:X33"/>
    <mergeCell ref="A34:X34"/>
    <mergeCell ref="A39:X39"/>
    <mergeCell ref="A41:X41"/>
    <mergeCell ref="A35:X35"/>
    <mergeCell ref="A36:X36"/>
    <mergeCell ref="A37:X37"/>
    <mergeCell ref="A54:X54"/>
    <mergeCell ref="A13:X13"/>
    <mergeCell ref="A29:X29"/>
    <mergeCell ref="A31:X31"/>
    <mergeCell ref="A42:X42"/>
    <mergeCell ref="A43:X43"/>
    <mergeCell ref="A49:X49"/>
    <mergeCell ref="A50:X50"/>
    <mergeCell ref="A27:X27"/>
    <mergeCell ref="A22:X22"/>
    <mergeCell ref="A23:X23"/>
    <mergeCell ref="A25:X25"/>
    <mergeCell ref="A26:X26"/>
    <mergeCell ref="A15:X15"/>
    <mergeCell ref="A19:X19"/>
    <mergeCell ref="A52:X52"/>
    <mergeCell ref="A51:X51"/>
    <mergeCell ref="A21:X21"/>
    <mergeCell ref="A17:X17"/>
    <mergeCell ref="A18:X18"/>
    <mergeCell ref="A7:AA7"/>
    <mergeCell ref="A28:X28"/>
    <mergeCell ref="Y10:Y11"/>
    <mergeCell ref="Z10:Z11"/>
    <mergeCell ref="AA10:AA11"/>
    <mergeCell ref="A8:AA8"/>
    <mergeCell ref="A14:X14"/>
    <mergeCell ref="A45:X45"/>
    <mergeCell ref="A47:X47"/>
    <mergeCell ref="A48:X48"/>
    <mergeCell ref="A38:X38"/>
    <mergeCell ref="A32:X32"/>
    <mergeCell ref="A1:AA1"/>
    <mergeCell ref="A2:AA2"/>
    <mergeCell ref="A3:AA3"/>
    <mergeCell ref="A4:AA4"/>
    <mergeCell ref="A12:X12"/>
    <mergeCell ref="A5:AA5"/>
    <mergeCell ref="A6:AA6"/>
    <mergeCell ref="A9:X11"/>
    <mergeCell ref="Y9:AA9"/>
  </mergeCells>
  <phoneticPr fontId="67" type="noConversion"/>
  <printOptions horizontalCentered="1"/>
  <pageMargins left="0.5" right="0.4" top="0.5" bottom="0.25" header="0" footer="0"/>
  <pageSetup scale="41" firstPageNumber="8" fitToHeight="0" orientation="landscape" useFirstPageNumber="1" r:id="rId1"/>
  <headerFooter alignWithMargins="0">
    <oddFooter>&amp;C&amp;"Times New Roman,Regular"Exhibit B - Summary of Requirements</oddFooter>
  </headerFooter>
  <rowBreaks count="1" manualBreakCount="1">
    <brk id="65" max="26" man="1"/>
  </rowBreaks>
</worksheet>
</file>

<file path=xl/worksheets/sheet10.xml><?xml version="1.0" encoding="utf-8"?>
<worksheet xmlns="http://schemas.openxmlformats.org/spreadsheetml/2006/main" xmlns:r="http://schemas.openxmlformats.org/officeDocument/2006/relationships">
  <dimension ref="A1:J483"/>
  <sheetViews>
    <sheetView showGridLines="0" showOutlineSymbols="0" view="pageBreakPreview" zoomScale="70" zoomScaleNormal="75" zoomScaleSheetLayoutView="100" workbookViewId="0">
      <selection activeCell="H43" sqref="H43"/>
    </sheetView>
  </sheetViews>
  <sheetFormatPr defaultColWidth="57" defaultRowHeight="15.75"/>
  <cols>
    <col min="1" max="1" width="57" style="95" customWidth="1"/>
    <col min="2" max="2" width="8.33203125" style="95" customWidth="1"/>
    <col min="3" max="3" width="9.77734375" style="95" customWidth="1"/>
    <col min="4" max="4" width="8.77734375" style="95" customWidth="1"/>
    <col min="5" max="5" width="9.77734375" style="95" customWidth="1"/>
    <col min="6" max="6" width="9.21875" style="95" customWidth="1"/>
    <col min="7" max="7" width="9.77734375" style="95" customWidth="1"/>
    <col min="8" max="8" width="7.77734375" style="95" customWidth="1"/>
    <col min="9" max="9" width="11.77734375" style="95" bestFit="1" customWidth="1"/>
    <col min="10" max="254" width="9.6640625" style="95" customWidth="1"/>
    <col min="255" max="255" width="7.33203125" style="95" customWidth="1"/>
    <col min="256" max="16384" width="57" style="95"/>
  </cols>
  <sheetData>
    <row r="1" spans="1:10" ht="20.25">
      <c r="A1" s="947" t="s">
        <v>376</v>
      </c>
      <c r="B1" s="948"/>
      <c r="C1" s="948"/>
      <c r="D1" s="948"/>
      <c r="E1" s="948"/>
      <c r="F1" s="948"/>
      <c r="G1" s="948"/>
      <c r="H1" s="948"/>
      <c r="I1" s="948"/>
      <c r="J1" s="651" t="s">
        <v>2</v>
      </c>
    </row>
    <row r="2" spans="1:10" ht="18.75">
      <c r="A2" s="96"/>
      <c r="B2" s="97"/>
      <c r="C2" s="97"/>
      <c r="D2" s="97"/>
      <c r="E2" s="97"/>
      <c r="F2" s="97"/>
      <c r="G2" s="97"/>
      <c r="H2" s="97"/>
      <c r="I2" s="97"/>
      <c r="J2" s="651" t="s">
        <v>2</v>
      </c>
    </row>
    <row r="3" spans="1:10">
      <c r="A3" s="97"/>
      <c r="B3" s="97"/>
      <c r="C3" s="97"/>
      <c r="D3" s="97"/>
      <c r="E3" s="97"/>
      <c r="F3" s="97"/>
      <c r="G3" s="97"/>
      <c r="H3" s="97"/>
      <c r="I3" s="97"/>
      <c r="J3" s="651" t="s">
        <v>2</v>
      </c>
    </row>
    <row r="4" spans="1:10" ht="18.75">
      <c r="A4" s="949" t="s">
        <v>377</v>
      </c>
      <c r="B4" s="950"/>
      <c r="C4" s="950"/>
      <c r="D4" s="950"/>
      <c r="E4" s="950"/>
      <c r="F4" s="950"/>
      <c r="G4" s="950"/>
      <c r="H4" s="950"/>
      <c r="I4" s="950"/>
      <c r="J4" s="651" t="s">
        <v>2</v>
      </c>
    </row>
    <row r="5" spans="1:10" ht="18.75">
      <c r="A5" s="951" t="s">
        <v>297</v>
      </c>
      <c r="B5" s="950"/>
      <c r="C5" s="950"/>
      <c r="D5" s="950"/>
      <c r="E5" s="950"/>
      <c r="F5" s="950"/>
      <c r="G5" s="950"/>
      <c r="H5" s="950"/>
      <c r="I5" s="950"/>
      <c r="J5" s="651" t="s">
        <v>2</v>
      </c>
    </row>
    <row r="6" spans="1:10">
      <c r="A6" s="952" t="s">
        <v>298</v>
      </c>
      <c r="B6" s="953"/>
      <c r="C6" s="953"/>
      <c r="D6" s="953"/>
      <c r="E6" s="953"/>
      <c r="F6" s="953"/>
      <c r="G6" s="953"/>
      <c r="H6" s="953"/>
      <c r="I6" s="953"/>
      <c r="J6" s="651" t="s">
        <v>2</v>
      </c>
    </row>
    <row r="7" spans="1:10">
      <c r="A7" s="98"/>
      <c r="B7" s="98"/>
      <c r="C7" s="98"/>
      <c r="D7" s="98"/>
      <c r="E7" s="98"/>
      <c r="F7" s="98"/>
      <c r="G7" s="98"/>
      <c r="H7" s="98"/>
      <c r="I7" s="98"/>
      <c r="J7" s="651" t="s">
        <v>2</v>
      </c>
    </row>
    <row r="8" spans="1:10" ht="16.5" thickBot="1">
      <c r="A8" s="97" t="s">
        <v>7</v>
      </c>
      <c r="B8" s="97"/>
      <c r="C8" s="97"/>
      <c r="D8" s="97"/>
      <c r="E8" s="97"/>
      <c r="F8" s="97"/>
      <c r="G8" s="97"/>
      <c r="H8" s="97"/>
      <c r="I8" s="97"/>
      <c r="J8" s="651" t="s">
        <v>2</v>
      </c>
    </row>
    <row r="9" spans="1:10" ht="15.75" customHeight="1">
      <c r="A9" s="954" t="s">
        <v>378</v>
      </c>
      <c r="B9" s="957" t="s">
        <v>155</v>
      </c>
      <c r="C9" s="958"/>
      <c r="D9" s="957" t="s">
        <v>431</v>
      </c>
      <c r="E9" s="958"/>
      <c r="F9" s="957" t="s">
        <v>12</v>
      </c>
      <c r="G9" s="958"/>
      <c r="H9" s="957" t="s">
        <v>127</v>
      </c>
      <c r="I9" s="958"/>
      <c r="J9" s="651" t="s">
        <v>2</v>
      </c>
    </row>
    <row r="10" spans="1:10" ht="58.5" customHeight="1">
      <c r="A10" s="955"/>
      <c r="B10" s="959"/>
      <c r="C10" s="960"/>
      <c r="D10" s="959"/>
      <c r="E10" s="960"/>
      <c r="F10" s="959"/>
      <c r="G10" s="960"/>
      <c r="H10" s="959"/>
      <c r="I10" s="960"/>
      <c r="J10" s="651" t="s">
        <v>2</v>
      </c>
    </row>
    <row r="11" spans="1:10" ht="16.5" thickBot="1">
      <c r="A11" s="956"/>
      <c r="B11" s="100" t="s">
        <v>13</v>
      </c>
      <c r="C11" s="101" t="s">
        <v>5</v>
      </c>
      <c r="D11" s="100" t="s">
        <v>13</v>
      </c>
      <c r="E11" s="101" t="s">
        <v>5</v>
      </c>
      <c r="F11" s="100" t="s">
        <v>13</v>
      </c>
      <c r="G11" s="101" t="s">
        <v>5</v>
      </c>
      <c r="H11" s="100" t="s">
        <v>13</v>
      </c>
      <c r="I11" s="102" t="s">
        <v>5</v>
      </c>
      <c r="J11" s="651" t="s">
        <v>2</v>
      </c>
    </row>
    <row r="12" spans="1:10" hidden="1">
      <c r="A12" s="103" t="s">
        <v>233</v>
      </c>
      <c r="B12" s="104"/>
      <c r="C12" s="99"/>
      <c r="D12" s="104"/>
      <c r="E12" s="99"/>
      <c r="F12" s="104"/>
      <c r="G12" s="99"/>
      <c r="H12" s="104">
        <f>F12-D12</f>
        <v>0</v>
      </c>
      <c r="I12" s="105"/>
      <c r="J12" s="651" t="s">
        <v>2</v>
      </c>
    </row>
    <row r="13" spans="1:10" hidden="1">
      <c r="A13" s="103" t="s">
        <v>234</v>
      </c>
      <c r="B13" s="104"/>
      <c r="C13" s="99"/>
      <c r="D13" s="104"/>
      <c r="E13" s="99"/>
      <c r="F13" s="104"/>
      <c r="G13" s="99"/>
      <c r="H13" s="104">
        <f>F13-D13</f>
        <v>0</v>
      </c>
      <c r="I13" s="105"/>
      <c r="J13" s="651" t="s">
        <v>2</v>
      </c>
    </row>
    <row r="14" spans="1:10" hidden="1">
      <c r="A14" s="103" t="s">
        <v>235</v>
      </c>
      <c r="B14" s="104"/>
      <c r="C14" s="99"/>
      <c r="D14" s="104"/>
      <c r="E14" s="99"/>
      <c r="F14" s="104"/>
      <c r="G14" s="99"/>
      <c r="H14" s="104">
        <f>F14-D14</f>
        <v>0</v>
      </c>
      <c r="I14" s="105"/>
      <c r="J14" s="651" t="s">
        <v>2</v>
      </c>
    </row>
    <row r="15" spans="1:10" hidden="1">
      <c r="A15" s="103" t="s">
        <v>236</v>
      </c>
      <c r="B15" s="104"/>
      <c r="C15" s="99"/>
      <c r="D15" s="104"/>
      <c r="E15" s="99"/>
      <c r="F15" s="104"/>
      <c r="G15" s="99"/>
      <c r="H15" s="104">
        <f>F15-D15</f>
        <v>0</v>
      </c>
      <c r="I15" s="105"/>
      <c r="J15" s="651" t="s">
        <v>2</v>
      </c>
    </row>
    <row r="16" spans="1:10">
      <c r="A16" s="103"/>
      <c r="B16" s="653"/>
      <c r="C16" s="654"/>
      <c r="D16" s="653"/>
      <c r="E16" s="654"/>
      <c r="F16" s="653"/>
      <c r="G16" s="654"/>
      <c r="H16" s="653"/>
      <c r="I16" s="655"/>
      <c r="J16" s="651" t="s">
        <v>2</v>
      </c>
    </row>
    <row r="17" spans="1:10">
      <c r="A17" s="106" t="s">
        <v>237</v>
      </c>
      <c r="B17" s="107">
        <v>1</v>
      </c>
      <c r="C17" s="108"/>
      <c r="D17" s="107">
        <v>1</v>
      </c>
      <c r="E17" s="108"/>
      <c r="F17" s="107">
        <v>1</v>
      </c>
      <c r="G17" s="108"/>
      <c r="H17" s="107">
        <f>SUM(F17-B17)</f>
        <v>0</v>
      </c>
      <c r="I17" s="109"/>
      <c r="J17" s="651" t="s">
        <v>2</v>
      </c>
    </row>
    <row r="18" spans="1:10">
      <c r="A18" s="110" t="s">
        <v>238</v>
      </c>
      <c r="B18" s="107">
        <v>287</v>
      </c>
      <c r="C18" s="108"/>
      <c r="D18" s="107">
        <v>313</v>
      </c>
      <c r="E18" s="108"/>
      <c r="F18" s="107">
        <v>313</v>
      </c>
      <c r="G18" s="108"/>
      <c r="H18" s="107">
        <f t="shared" ref="H18:H35" si="0">SUM(F18-B18)</f>
        <v>26</v>
      </c>
      <c r="I18" s="109"/>
      <c r="J18" s="651" t="s">
        <v>2</v>
      </c>
    </row>
    <row r="19" spans="1:10">
      <c r="A19" s="111" t="s">
        <v>239</v>
      </c>
      <c r="B19" s="107">
        <v>1373</v>
      </c>
      <c r="C19" s="108"/>
      <c r="D19" s="107">
        <v>1376</v>
      </c>
      <c r="E19" s="108"/>
      <c r="F19" s="107">
        <v>1401</v>
      </c>
      <c r="G19" s="108"/>
      <c r="H19" s="107">
        <f t="shared" si="0"/>
        <v>28</v>
      </c>
      <c r="I19" s="109"/>
      <c r="J19" s="651" t="s">
        <v>2</v>
      </c>
    </row>
    <row r="20" spans="1:10">
      <c r="A20" s="111" t="s">
        <v>240</v>
      </c>
      <c r="B20" s="107">
        <v>4203</v>
      </c>
      <c r="C20" s="108"/>
      <c r="D20" s="107">
        <v>4441</v>
      </c>
      <c r="E20" s="108"/>
      <c r="F20" s="107">
        <v>4543</v>
      </c>
      <c r="G20" s="108"/>
      <c r="H20" s="107">
        <f t="shared" si="0"/>
        <v>340</v>
      </c>
      <c r="I20" s="109"/>
      <c r="J20" s="651" t="s">
        <v>2</v>
      </c>
    </row>
    <row r="21" spans="1:10" ht="15.75" customHeight="1">
      <c r="A21" s="111" t="s">
        <v>241</v>
      </c>
      <c r="B21" s="107">
        <v>9728</v>
      </c>
      <c r="C21" s="108"/>
      <c r="D21" s="107">
        <v>9846</v>
      </c>
      <c r="E21" s="108"/>
      <c r="F21" s="107">
        <v>10072</v>
      </c>
      <c r="G21" s="108"/>
      <c r="H21" s="107">
        <f t="shared" si="0"/>
        <v>344</v>
      </c>
      <c r="I21" s="109"/>
      <c r="J21" s="651" t="s">
        <v>2</v>
      </c>
    </row>
    <row r="22" spans="1:10" ht="15.75" customHeight="1">
      <c r="A22" s="111" t="s">
        <v>242</v>
      </c>
      <c r="B22" s="107">
        <v>4889</v>
      </c>
      <c r="C22" s="108"/>
      <c r="D22" s="107">
        <v>4817</v>
      </c>
      <c r="E22" s="108"/>
      <c r="F22" s="107">
        <v>4726</v>
      </c>
      <c r="G22" s="108"/>
      <c r="H22" s="107">
        <f t="shared" si="0"/>
        <v>-163</v>
      </c>
      <c r="I22" s="109"/>
      <c r="J22" s="651" t="s">
        <v>2</v>
      </c>
    </row>
    <row r="23" spans="1:10">
      <c r="A23" s="111" t="s">
        <v>243</v>
      </c>
      <c r="B23" s="107">
        <v>3833</v>
      </c>
      <c r="C23" s="108"/>
      <c r="D23" s="107">
        <v>4168</v>
      </c>
      <c r="E23" s="108"/>
      <c r="F23" s="107">
        <v>4279</v>
      </c>
      <c r="G23" s="108"/>
      <c r="H23" s="107">
        <f t="shared" si="0"/>
        <v>446</v>
      </c>
      <c r="I23" s="109"/>
      <c r="J23" s="651" t="s">
        <v>2</v>
      </c>
    </row>
    <row r="24" spans="1:10">
      <c r="A24" s="111" t="s">
        <v>244</v>
      </c>
      <c r="B24" s="107">
        <v>2061</v>
      </c>
      <c r="C24" s="108"/>
      <c r="D24" s="107">
        <v>1759</v>
      </c>
      <c r="E24" s="108"/>
      <c r="F24" s="107">
        <v>1884</v>
      </c>
      <c r="G24" s="108"/>
      <c r="H24" s="107">
        <f t="shared" si="0"/>
        <v>-177</v>
      </c>
      <c r="I24" s="109"/>
      <c r="J24" s="651" t="s">
        <v>2</v>
      </c>
    </row>
    <row r="25" spans="1:10">
      <c r="A25" s="111" t="s">
        <v>245</v>
      </c>
      <c r="B25" s="107">
        <v>2176</v>
      </c>
      <c r="C25" s="108"/>
      <c r="D25" s="107">
        <v>2264</v>
      </c>
      <c r="E25" s="108"/>
      <c r="F25" s="107">
        <v>2367</v>
      </c>
      <c r="G25" s="108"/>
      <c r="H25" s="107">
        <f t="shared" si="0"/>
        <v>191</v>
      </c>
      <c r="I25" s="109"/>
      <c r="J25" s="651" t="s">
        <v>2</v>
      </c>
    </row>
    <row r="26" spans="1:10">
      <c r="A26" s="111" t="s">
        <v>246</v>
      </c>
      <c r="B26" s="107">
        <v>2154</v>
      </c>
      <c r="C26" s="108"/>
      <c r="D26" s="107">
        <v>1946</v>
      </c>
      <c r="E26" s="108"/>
      <c r="F26" s="107">
        <v>1809</v>
      </c>
      <c r="G26" s="108"/>
      <c r="H26" s="107">
        <f t="shared" si="0"/>
        <v>-345</v>
      </c>
      <c r="I26" s="109"/>
      <c r="J26" s="651" t="s">
        <v>2</v>
      </c>
    </row>
    <row r="27" spans="1:10">
      <c r="A27" s="111" t="s">
        <v>247</v>
      </c>
      <c r="B27" s="107">
        <v>1439</v>
      </c>
      <c r="C27" s="108"/>
      <c r="D27" s="107">
        <v>1225</v>
      </c>
      <c r="E27" s="108"/>
      <c r="F27" s="107">
        <v>1232</v>
      </c>
      <c r="G27" s="108"/>
      <c r="H27" s="107">
        <f t="shared" si="0"/>
        <v>-207</v>
      </c>
      <c r="I27" s="109"/>
      <c r="J27" s="651" t="s">
        <v>2</v>
      </c>
    </row>
    <row r="28" spans="1:10">
      <c r="A28" s="111" t="s">
        <v>248</v>
      </c>
      <c r="B28" s="107">
        <v>276</v>
      </c>
      <c r="C28" s="108"/>
      <c r="D28" s="107">
        <v>326</v>
      </c>
      <c r="E28" s="108"/>
      <c r="F28" s="107">
        <v>326</v>
      </c>
      <c r="G28" s="108"/>
      <c r="H28" s="107">
        <f t="shared" si="0"/>
        <v>50</v>
      </c>
      <c r="I28" s="109"/>
      <c r="J28" s="651" t="s">
        <v>2</v>
      </c>
    </row>
    <row r="29" spans="1:10">
      <c r="A29" s="111" t="s">
        <v>249</v>
      </c>
      <c r="B29" s="107">
        <v>177</v>
      </c>
      <c r="C29" s="108"/>
      <c r="D29" s="107">
        <v>117</v>
      </c>
      <c r="E29" s="108"/>
      <c r="F29" s="107">
        <v>117</v>
      </c>
      <c r="G29" s="108"/>
      <c r="H29" s="107">
        <f t="shared" si="0"/>
        <v>-60</v>
      </c>
      <c r="I29" s="109"/>
      <c r="J29" s="651" t="s">
        <v>2</v>
      </c>
    </row>
    <row r="30" spans="1:10">
      <c r="A30" s="111" t="s">
        <v>250</v>
      </c>
      <c r="B30" s="107">
        <v>5</v>
      </c>
      <c r="C30" s="108"/>
      <c r="D30" s="107">
        <v>3</v>
      </c>
      <c r="E30" s="108"/>
      <c r="F30" s="107">
        <v>3</v>
      </c>
      <c r="G30" s="108"/>
      <c r="H30" s="107">
        <f t="shared" si="0"/>
        <v>-2</v>
      </c>
      <c r="I30" s="109"/>
      <c r="J30" s="651" t="s">
        <v>2</v>
      </c>
    </row>
    <row r="31" spans="1:10">
      <c r="A31" s="111" t="s">
        <v>251</v>
      </c>
      <c r="B31" s="656">
        <v>0</v>
      </c>
      <c r="C31" s="108"/>
      <c r="D31" s="107">
        <v>0</v>
      </c>
      <c r="E31" s="108"/>
      <c r="F31" s="107">
        <v>0</v>
      </c>
      <c r="G31" s="108"/>
      <c r="H31" s="107">
        <f t="shared" si="0"/>
        <v>0</v>
      </c>
      <c r="I31" s="109"/>
      <c r="J31" s="651" t="s">
        <v>2</v>
      </c>
    </row>
    <row r="32" spans="1:10">
      <c r="A32" s="111" t="s">
        <v>252</v>
      </c>
      <c r="B32" s="107">
        <v>0</v>
      </c>
      <c r="C32" s="108"/>
      <c r="D32" s="107">
        <v>0</v>
      </c>
      <c r="E32" s="108"/>
      <c r="F32" s="107">
        <v>0</v>
      </c>
      <c r="G32" s="108"/>
      <c r="H32" s="107">
        <f t="shared" si="0"/>
        <v>0</v>
      </c>
      <c r="I32" s="109"/>
      <c r="J32" s="651" t="s">
        <v>2</v>
      </c>
    </row>
    <row r="33" spans="1:10">
      <c r="A33" s="111" t="s">
        <v>253</v>
      </c>
      <c r="B33" s="107">
        <v>0</v>
      </c>
      <c r="C33" s="108"/>
      <c r="D33" s="107">
        <v>0</v>
      </c>
      <c r="E33" s="108"/>
      <c r="F33" s="107">
        <v>0</v>
      </c>
      <c r="G33" s="108"/>
      <c r="H33" s="107">
        <f t="shared" si="0"/>
        <v>0</v>
      </c>
      <c r="I33" s="109"/>
      <c r="J33" s="651" t="s">
        <v>2</v>
      </c>
    </row>
    <row r="34" spans="1:10">
      <c r="A34" s="112" t="s">
        <v>254</v>
      </c>
      <c r="B34" s="113">
        <v>396</v>
      </c>
      <c r="C34" s="114"/>
      <c r="D34" s="657">
        <v>396</v>
      </c>
      <c r="E34" s="114"/>
      <c r="F34" s="657">
        <v>396</v>
      </c>
      <c r="G34" s="108"/>
      <c r="H34" s="107">
        <f t="shared" si="0"/>
        <v>0</v>
      </c>
      <c r="I34" s="115"/>
      <c r="J34" s="651" t="s">
        <v>2</v>
      </c>
    </row>
    <row r="35" spans="1:10">
      <c r="A35" s="116" t="s">
        <v>255</v>
      </c>
      <c r="B35" s="117">
        <f>SUM(B17:B34)</f>
        <v>32998</v>
      </c>
      <c r="C35" s="118"/>
      <c r="D35" s="117">
        <f>SUM(D17:D34)</f>
        <v>32998</v>
      </c>
      <c r="E35" s="118"/>
      <c r="F35" s="117">
        <f>SUM(F17:F34)</f>
        <v>33469</v>
      </c>
      <c r="G35" s="118"/>
      <c r="H35" s="117">
        <f t="shared" si="0"/>
        <v>471</v>
      </c>
      <c r="I35" s="119"/>
      <c r="J35" s="651" t="s">
        <v>2</v>
      </c>
    </row>
    <row r="36" spans="1:10">
      <c r="A36" s="120" t="s">
        <v>256</v>
      </c>
      <c r="B36" s="107"/>
      <c r="C36" s="658">
        <v>165700</v>
      </c>
      <c r="D36" s="107"/>
      <c r="E36" s="658">
        <v>165700</v>
      </c>
      <c r="F36" s="659"/>
      <c r="G36" s="658">
        <v>165700</v>
      </c>
      <c r="H36" s="107"/>
      <c r="I36" s="109"/>
      <c r="J36" s="651" t="s">
        <v>2</v>
      </c>
    </row>
    <row r="37" spans="1:10">
      <c r="A37" s="120" t="s">
        <v>257</v>
      </c>
      <c r="B37" s="660"/>
      <c r="C37" s="658">
        <v>85200</v>
      </c>
      <c r="D37" s="107"/>
      <c r="E37" s="658">
        <v>85700</v>
      </c>
      <c r="F37" s="659"/>
      <c r="G37" s="658">
        <v>86200</v>
      </c>
      <c r="H37" s="107"/>
      <c r="I37" s="109"/>
      <c r="J37" s="651" t="s">
        <v>2</v>
      </c>
    </row>
    <row r="38" spans="1:10" ht="16.5" thickBot="1">
      <c r="A38" s="121" t="s">
        <v>258</v>
      </c>
      <c r="B38" s="661"/>
      <c r="C38" s="662">
        <v>11.68</v>
      </c>
      <c r="D38" s="663"/>
      <c r="E38" s="662">
        <v>11.7</v>
      </c>
      <c r="F38" s="663"/>
      <c r="G38" s="662">
        <v>11.72</v>
      </c>
      <c r="H38" s="663"/>
      <c r="I38" s="664"/>
      <c r="J38" s="651" t="s">
        <v>2</v>
      </c>
    </row>
    <row r="39" spans="1:10">
      <c r="A39" s="945"/>
      <c r="B39" s="946"/>
      <c r="C39" s="946"/>
      <c r="D39" s="946"/>
      <c r="E39" s="946"/>
      <c r="F39" s="946"/>
      <c r="G39" s="946"/>
      <c r="H39" s="946"/>
      <c r="I39" s="946"/>
      <c r="J39" s="651" t="s">
        <v>21</v>
      </c>
    </row>
    <row r="40" spans="1:10">
      <c r="A40" s="97"/>
      <c r="B40" s="97"/>
      <c r="C40" s="97"/>
      <c r="D40" s="97"/>
      <c r="E40" s="97"/>
      <c r="F40" s="97"/>
      <c r="G40" s="97"/>
      <c r="H40" s="97"/>
      <c r="I40" s="97"/>
    </row>
    <row r="41" spans="1:10">
      <c r="A41" s="122"/>
      <c r="B41" s="122"/>
      <c r="C41" s="122"/>
      <c r="D41" s="122"/>
      <c r="E41" s="122"/>
      <c r="F41" s="122"/>
      <c r="H41" s="122"/>
      <c r="I41" s="122"/>
    </row>
    <row r="42" spans="1:10">
      <c r="A42" s="122"/>
      <c r="B42" s="122"/>
      <c r="C42" s="122"/>
      <c r="D42" s="122"/>
      <c r="E42" s="122"/>
      <c r="F42" s="122"/>
      <c r="H42" s="122"/>
      <c r="I42" s="122"/>
    </row>
    <row r="43" spans="1:10">
      <c r="A43" s="122"/>
      <c r="B43" s="122"/>
      <c r="C43" s="122"/>
      <c r="D43" s="122"/>
      <c r="E43" s="122"/>
      <c r="F43" s="122"/>
      <c r="G43" s="122"/>
      <c r="H43" s="122"/>
      <c r="I43" s="122"/>
    </row>
    <row r="44" spans="1:10">
      <c r="A44" s="122"/>
      <c r="B44" s="122"/>
      <c r="C44" s="122"/>
      <c r="D44" s="122"/>
      <c r="E44" s="122"/>
      <c r="F44" s="122"/>
      <c r="G44" s="122"/>
      <c r="H44" s="122"/>
      <c r="I44" s="122"/>
    </row>
    <row r="45" spans="1:10">
      <c r="A45" s="122"/>
      <c r="B45" s="122"/>
      <c r="C45" s="122"/>
      <c r="D45" s="122"/>
      <c r="E45" s="122"/>
      <c r="F45" s="122"/>
      <c r="G45" s="122"/>
      <c r="H45" s="122"/>
      <c r="I45" s="122"/>
    </row>
    <row r="46" spans="1:10">
      <c r="A46" s="122"/>
      <c r="B46" s="122"/>
      <c r="C46" s="122"/>
      <c r="D46" s="122"/>
      <c r="E46" s="122"/>
      <c r="F46" s="122"/>
      <c r="G46" s="122"/>
      <c r="H46" s="122"/>
      <c r="I46" s="122"/>
    </row>
    <row r="47" spans="1:10">
      <c r="A47" s="122"/>
      <c r="B47" s="122"/>
      <c r="C47" s="122"/>
      <c r="D47" s="122"/>
      <c r="E47" s="122"/>
      <c r="F47" s="122"/>
      <c r="G47" s="122"/>
      <c r="H47" s="122"/>
      <c r="I47" s="122"/>
    </row>
    <row r="48" spans="1:10">
      <c r="A48" s="122"/>
      <c r="B48" s="122"/>
      <c r="C48" s="122"/>
      <c r="D48" s="122"/>
      <c r="E48" s="122"/>
      <c r="F48" s="122"/>
      <c r="G48" s="122"/>
      <c r="H48" s="122"/>
      <c r="I48" s="122"/>
    </row>
    <row r="49" spans="1:9">
      <c r="A49" s="122"/>
      <c r="B49" s="122"/>
      <c r="C49" s="122"/>
      <c r="D49" s="122"/>
      <c r="E49" s="122"/>
      <c r="F49" s="122"/>
      <c r="G49" s="122"/>
      <c r="H49" s="122"/>
      <c r="I49" s="122"/>
    </row>
    <row r="50" spans="1:9">
      <c r="A50" s="122"/>
      <c r="B50" s="122"/>
      <c r="C50" s="122"/>
      <c r="D50" s="122"/>
      <c r="E50" s="122"/>
      <c r="F50" s="122"/>
      <c r="G50" s="122"/>
      <c r="H50" s="122"/>
      <c r="I50" s="122"/>
    </row>
    <row r="51" spans="1:9">
      <c r="A51" s="122"/>
      <c r="B51" s="122"/>
      <c r="C51" s="122"/>
      <c r="D51" s="122"/>
      <c r="E51" s="122"/>
      <c r="F51" s="122"/>
      <c r="G51" s="122"/>
      <c r="H51" s="122"/>
      <c r="I51" s="122"/>
    </row>
    <row r="52" spans="1:9">
      <c r="A52" s="122"/>
      <c r="B52" s="122"/>
      <c r="C52" s="122"/>
      <c r="D52" s="122"/>
      <c r="E52" s="122"/>
      <c r="F52" s="122"/>
      <c r="G52" s="122"/>
      <c r="H52" s="122"/>
      <c r="I52" s="122"/>
    </row>
    <row r="53" spans="1:9">
      <c r="A53" s="122"/>
      <c r="B53" s="122"/>
      <c r="C53" s="122"/>
      <c r="D53" s="122"/>
      <c r="E53" s="122"/>
      <c r="F53" s="122"/>
      <c r="G53" s="122"/>
      <c r="H53" s="122"/>
      <c r="I53" s="122"/>
    </row>
    <row r="54" spans="1:9">
      <c r="A54" s="122"/>
      <c r="B54" s="122"/>
      <c r="C54" s="122"/>
      <c r="D54" s="122"/>
      <c r="E54" s="122"/>
      <c r="F54" s="122"/>
      <c r="G54" s="122"/>
      <c r="H54" s="122"/>
      <c r="I54" s="122"/>
    </row>
    <row r="55" spans="1:9">
      <c r="A55" s="122"/>
      <c r="B55" s="122"/>
      <c r="C55" s="122"/>
      <c r="D55" s="122"/>
      <c r="E55" s="122"/>
      <c r="F55" s="122"/>
      <c r="G55" s="122"/>
      <c r="H55" s="122"/>
      <c r="I55" s="122"/>
    </row>
    <row r="56" spans="1:9">
      <c r="A56" s="122"/>
      <c r="B56" s="122"/>
      <c r="C56" s="122"/>
      <c r="D56" s="122"/>
      <c r="E56" s="122"/>
      <c r="F56" s="122"/>
      <c r="G56" s="122"/>
      <c r="H56" s="122"/>
      <c r="I56" s="122"/>
    </row>
    <row r="57" spans="1:9">
      <c r="A57" s="122"/>
      <c r="B57" s="122"/>
      <c r="C57" s="122"/>
      <c r="D57" s="122"/>
      <c r="E57" s="122"/>
      <c r="F57" s="122"/>
      <c r="G57" s="122"/>
      <c r="H57" s="122"/>
      <c r="I57" s="122"/>
    </row>
    <row r="58" spans="1:9">
      <c r="A58" s="122"/>
      <c r="B58" s="122"/>
      <c r="C58" s="122"/>
      <c r="D58" s="122"/>
      <c r="E58" s="122"/>
      <c r="F58" s="122"/>
      <c r="G58" s="122"/>
      <c r="H58" s="122"/>
      <c r="I58" s="122"/>
    </row>
    <row r="59" spans="1:9">
      <c r="A59" s="122"/>
      <c r="B59" s="122"/>
      <c r="C59" s="122"/>
      <c r="D59" s="122"/>
      <c r="E59" s="122"/>
      <c r="F59" s="122"/>
      <c r="G59" s="122"/>
      <c r="H59" s="122"/>
      <c r="I59" s="122"/>
    </row>
    <row r="60" spans="1:9">
      <c r="A60" s="122"/>
      <c r="B60" s="122"/>
      <c r="C60" s="122"/>
      <c r="D60" s="122"/>
      <c r="E60" s="122"/>
      <c r="F60" s="122"/>
      <c r="G60" s="122"/>
      <c r="H60" s="122"/>
      <c r="I60" s="122"/>
    </row>
    <row r="61" spans="1:9">
      <c r="A61" s="122"/>
      <c r="B61" s="122"/>
      <c r="C61" s="122"/>
      <c r="D61" s="122"/>
      <c r="E61" s="122"/>
      <c r="F61" s="122"/>
      <c r="G61" s="122"/>
      <c r="H61" s="122"/>
      <c r="I61" s="122"/>
    </row>
    <row r="62" spans="1:9">
      <c r="A62" s="122"/>
      <c r="B62" s="122"/>
      <c r="C62" s="122"/>
      <c r="D62" s="122"/>
      <c r="E62" s="122"/>
      <c r="F62" s="122"/>
      <c r="G62" s="122"/>
      <c r="H62" s="122"/>
      <c r="I62" s="122"/>
    </row>
    <row r="63" spans="1:9">
      <c r="A63" s="122"/>
      <c r="B63" s="122"/>
      <c r="C63" s="122"/>
      <c r="D63" s="122"/>
      <c r="E63" s="122"/>
      <c r="F63" s="122"/>
      <c r="G63" s="122"/>
      <c r="H63" s="122"/>
      <c r="I63" s="122"/>
    </row>
    <row r="64" spans="1:9">
      <c r="A64" s="122"/>
      <c r="B64" s="122"/>
      <c r="C64" s="122"/>
      <c r="D64" s="122"/>
      <c r="E64" s="122"/>
      <c r="F64" s="122"/>
      <c r="G64" s="122"/>
      <c r="H64" s="122"/>
      <c r="I64" s="122"/>
    </row>
    <row r="65" spans="1:9">
      <c r="A65" s="122"/>
      <c r="B65" s="122"/>
      <c r="C65" s="122"/>
      <c r="D65" s="122"/>
      <c r="E65" s="122"/>
      <c r="F65" s="122"/>
      <c r="G65" s="122"/>
      <c r="H65" s="122"/>
      <c r="I65" s="122"/>
    </row>
    <row r="66" spans="1:9">
      <c r="A66" s="122"/>
      <c r="B66" s="122"/>
      <c r="C66" s="122"/>
      <c r="D66" s="122"/>
      <c r="E66" s="122"/>
      <c r="F66" s="122"/>
      <c r="G66" s="122"/>
      <c r="H66" s="122"/>
      <c r="I66" s="122"/>
    </row>
    <row r="67" spans="1:9">
      <c r="A67" s="122"/>
      <c r="B67" s="122"/>
      <c r="C67" s="122"/>
      <c r="D67" s="122"/>
      <c r="E67" s="122"/>
      <c r="F67" s="122"/>
      <c r="G67" s="122"/>
      <c r="H67" s="122"/>
      <c r="I67" s="122"/>
    </row>
    <row r="68" spans="1:9">
      <c r="A68" s="122"/>
      <c r="B68" s="122"/>
      <c r="C68" s="122"/>
      <c r="D68" s="122"/>
      <c r="E68" s="122"/>
      <c r="F68" s="122"/>
      <c r="G68" s="122"/>
      <c r="H68" s="122"/>
      <c r="I68" s="122"/>
    </row>
    <row r="69" spans="1:9">
      <c r="A69" s="122"/>
      <c r="B69" s="122"/>
      <c r="C69" s="122"/>
      <c r="D69" s="122"/>
      <c r="E69" s="122"/>
      <c r="F69" s="122"/>
      <c r="G69" s="122"/>
      <c r="H69" s="122"/>
      <c r="I69" s="122"/>
    </row>
    <row r="70" spans="1:9">
      <c r="A70" s="122"/>
      <c r="B70" s="122"/>
      <c r="C70" s="122"/>
      <c r="D70" s="122"/>
      <c r="E70" s="122"/>
      <c r="F70" s="122"/>
      <c r="G70" s="122"/>
      <c r="H70" s="122"/>
      <c r="I70" s="122"/>
    </row>
    <row r="71" spans="1:9">
      <c r="A71" s="122"/>
      <c r="B71" s="122"/>
      <c r="C71" s="122"/>
      <c r="D71" s="122"/>
      <c r="E71" s="122"/>
      <c r="F71" s="122"/>
      <c r="G71" s="122"/>
      <c r="H71" s="122"/>
      <c r="I71" s="122"/>
    </row>
    <row r="72" spans="1:9">
      <c r="A72" s="122"/>
      <c r="B72" s="122"/>
      <c r="C72" s="122"/>
      <c r="D72" s="122"/>
      <c r="E72" s="122"/>
      <c r="F72" s="122"/>
      <c r="G72" s="122"/>
      <c r="H72" s="122"/>
      <c r="I72" s="122"/>
    </row>
    <row r="73" spans="1:9">
      <c r="A73" s="122"/>
      <c r="B73" s="122"/>
      <c r="C73" s="122"/>
      <c r="D73" s="122"/>
      <c r="E73" s="122"/>
      <c r="F73" s="122"/>
      <c r="G73" s="122"/>
      <c r="H73" s="122"/>
      <c r="I73" s="122"/>
    </row>
    <row r="74" spans="1:9">
      <c r="A74" s="122"/>
      <c r="B74" s="122"/>
      <c r="C74" s="122"/>
      <c r="D74" s="122"/>
      <c r="E74" s="122"/>
      <c r="F74" s="122"/>
      <c r="G74" s="122"/>
      <c r="H74" s="122"/>
      <c r="I74" s="122"/>
    </row>
    <row r="75" spans="1:9">
      <c r="A75" s="122"/>
      <c r="B75" s="122"/>
      <c r="C75" s="122"/>
      <c r="D75" s="122"/>
      <c r="E75" s="122"/>
      <c r="F75" s="122"/>
      <c r="G75" s="122"/>
      <c r="H75" s="122"/>
      <c r="I75" s="122"/>
    </row>
    <row r="76" spans="1:9">
      <c r="A76" s="122"/>
      <c r="B76" s="122"/>
      <c r="C76" s="122"/>
      <c r="D76" s="122"/>
      <c r="E76" s="122"/>
      <c r="F76" s="122"/>
      <c r="G76" s="122"/>
      <c r="H76" s="122"/>
      <c r="I76" s="122"/>
    </row>
    <row r="77" spans="1:9">
      <c r="A77" s="122"/>
      <c r="B77" s="122"/>
      <c r="C77" s="122"/>
      <c r="D77" s="122"/>
      <c r="E77" s="122"/>
      <c r="F77" s="122"/>
      <c r="G77" s="122"/>
      <c r="H77" s="122"/>
      <c r="I77" s="122"/>
    </row>
    <row r="78" spans="1:9">
      <c r="A78" s="122"/>
      <c r="B78" s="122"/>
      <c r="C78" s="122"/>
      <c r="D78" s="122"/>
      <c r="E78" s="122"/>
      <c r="F78" s="122"/>
      <c r="G78" s="122"/>
      <c r="H78" s="122"/>
      <c r="I78" s="122"/>
    </row>
    <row r="79" spans="1:9">
      <c r="A79" s="122"/>
      <c r="B79" s="122"/>
      <c r="C79" s="122"/>
      <c r="D79" s="122"/>
      <c r="E79" s="122"/>
      <c r="F79" s="122"/>
      <c r="G79" s="122"/>
      <c r="H79" s="122"/>
      <c r="I79" s="122"/>
    </row>
    <row r="80" spans="1:9">
      <c r="A80" s="122"/>
      <c r="B80" s="122"/>
      <c r="C80" s="122"/>
      <c r="D80" s="122"/>
      <c r="E80" s="122"/>
      <c r="F80" s="122"/>
      <c r="G80" s="122"/>
      <c r="H80" s="122"/>
      <c r="I80" s="122"/>
    </row>
    <row r="81" spans="1:9">
      <c r="A81" s="122"/>
      <c r="B81" s="122"/>
      <c r="C81" s="122"/>
      <c r="D81" s="122"/>
      <c r="E81" s="122"/>
      <c r="F81" s="122"/>
      <c r="G81" s="122"/>
      <c r="H81" s="122"/>
      <c r="I81" s="122"/>
    </row>
    <row r="82" spans="1:9">
      <c r="A82" s="122"/>
      <c r="B82" s="122"/>
      <c r="C82" s="122"/>
      <c r="D82" s="122"/>
      <c r="E82" s="122"/>
      <c r="F82" s="122"/>
      <c r="G82" s="122"/>
      <c r="H82" s="122"/>
      <c r="I82" s="122"/>
    </row>
    <row r="83" spans="1:9">
      <c r="A83" s="122"/>
      <c r="B83" s="122"/>
      <c r="C83" s="122"/>
      <c r="D83" s="122"/>
      <c r="E83" s="122"/>
      <c r="F83" s="122"/>
      <c r="G83" s="122"/>
      <c r="H83" s="122"/>
      <c r="I83" s="122"/>
    </row>
    <row r="84" spans="1:9">
      <c r="A84" s="122"/>
      <c r="B84" s="122"/>
      <c r="C84" s="122"/>
      <c r="D84" s="122"/>
      <c r="E84" s="122"/>
      <c r="F84" s="122"/>
      <c r="G84" s="122"/>
      <c r="H84" s="122"/>
      <c r="I84" s="122"/>
    </row>
    <row r="85" spans="1:9">
      <c r="A85" s="122"/>
      <c r="B85" s="122"/>
      <c r="C85" s="122"/>
      <c r="D85" s="122"/>
      <c r="E85" s="122"/>
      <c r="F85" s="122"/>
      <c r="G85" s="122"/>
      <c r="H85" s="122"/>
      <c r="I85" s="122"/>
    </row>
    <row r="86" spans="1:9">
      <c r="A86" s="122"/>
      <c r="B86" s="122"/>
      <c r="C86" s="122"/>
      <c r="D86" s="122"/>
      <c r="E86" s="122"/>
      <c r="F86" s="122"/>
      <c r="G86" s="122"/>
      <c r="H86" s="122"/>
      <c r="I86" s="122"/>
    </row>
    <row r="87" spans="1:9">
      <c r="A87" s="122"/>
      <c r="B87" s="122"/>
      <c r="C87" s="122"/>
      <c r="D87" s="122"/>
      <c r="E87" s="122"/>
      <c r="F87" s="122"/>
      <c r="G87" s="122"/>
      <c r="H87" s="122"/>
      <c r="I87" s="122"/>
    </row>
    <row r="88" spans="1:9">
      <c r="A88" s="122"/>
      <c r="B88" s="122"/>
      <c r="C88" s="122"/>
      <c r="D88" s="122"/>
      <c r="E88" s="122"/>
      <c r="F88" s="122"/>
      <c r="G88" s="122"/>
      <c r="H88" s="122"/>
      <c r="I88" s="122"/>
    </row>
    <row r="89" spans="1:9">
      <c r="A89" s="122"/>
      <c r="B89" s="122"/>
      <c r="C89" s="122"/>
      <c r="D89" s="122"/>
      <c r="E89" s="122"/>
      <c r="F89" s="122"/>
      <c r="G89" s="122"/>
      <c r="H89" s="122"/>
      <c r="I89" s="122"/>
    </row>
    <row r="90" spans="1:9">
      <c r="A90" s="122"/>
      <c r="B90" s="122"/>
      <c r="C90" s="122"/>
      <c r="D90" s="122"/>
      <c r="E90" s="122"/>
      <c r="F90" s="122"/>
      <c r="G90" s="122"/>
      <c r="H90" s="122"/>
      <c r="I90" s="122"/>
    </row>
    <row r="91" spans="1:9">
      <c r="A91" s="122"/>
      <c r="B91" s="122"/>
      <c r="C91" s="122"/>
      <c r="D91" s="122"/>
      <c r="E91" s="122"/>
      <c r="F91" s="122"/>
      <c r="G91" s="122"/>
      <c r="H91" s="122"/>
      <c r="I91" s="122"/>
    </row>
    <row r="92" spans="1:9">
      <c r="A92" s="122"/>
      <c r="B92" s="122"/>
      <c r="C92" s="122"/>
      <c r="D92" s="122"/>
      <c r="E92" s="122"/>
      <c r="F92" s="122"/>
      <c r="G92" s="122"/>
      <c r="H92" s="122"/>
      <c r="I92" s="122"/>
    </row>
    <row r="93" spans="1:9">
      <c r="A93" s="122"/>
      <c r="B93" s="122"/>
      <c r="C93" s="122"/>
      <c r="D93" s="122"/>
      <c r="E93" s="122"/>
      <c r="F93" s="122"/>
      <c r="G93" s="122"/>
      <c r="H93" s="122"/>
      <c r="I93" s="122"/>
    </row>
    <row r="94" spans="1:9">
      <c r="A94" s="122"/>
      <c r="B94" s="122"/>
      <c r="C94" s="122"/>
      <c r="D94" s="122"/>
      <c r="E94" s="122"/>
      <c r="F94" s="122"/>
      <c r="G94" s="122"/>
      <c r="H94" s="122"/>
      <c r="I94" s="122"/>
    </row>
    <row r="95" spans="1:9">
      <c r="A95" s="122"/>
      <c r="B95" s="122"/>
      <c r="C95" s="122"/>
      <c r="D95" s="122"/>
      <c r="E95" s="122"/>
      <c r="F95" s="122"/>
      <c r="G95" s="122"/>
      <c r="H95" s="122"/>
      <c r="I95" s="122"/>
    </row>
    <row r="96" spans="1:9">
      <c r="A96" s="122"/>
      <c r="B96" s="122"/>
      <c r="C96" s="122"/>
      <c r="D96" s="122"/>
      <c r="E96" s="122"/>
      <c r="F96" s="122"/>
      <c r="G96" s="122"/>
      <c r="H96" s="122"/>
      <c r="I96" s="122"/>
    </row>
    <row r="97" spans="1:9">
      <c r="A97" s="122"/>
      <c r="B97" s="122"/>
      <c r="C97" s="122"/>
      <c r="D97" s="122"/>
      <c r="E97" s="122"/>
      <c r="F97" s="122"/>
      <c r="G97" s="122"/>
      <c r="H97" s="122"/>
      <c r="I97" s="122"/>
    </row>
    <row r="98" spans="1:9">
      <c r="A98" s="122"/>
      <c r="B98" s="122"/>
      <c r="C98" s="122"/>
      <c r="D98" s="122"/>
      <c r="E98" s="122"/>
      <c r="F98" s="122"/>
      <c r="G98" s="122"/>
      <c r="H98" s="122"/>
      <c r="I98" s="122"/>
    </row>
    <row r="99" spans="1:9">
      <c r="A99" s="122"/>
      <c r="B99" s="122"/>
      <c r="C99" s="122"/>
      <c r="D99" s="122"/>
      <c r="E99" s="122"/>
      <c r="F99" s="122"/>
      <c r="G99" s="122"/>
      <c r="H99" s="122"/>
      <c r="I99" s="122"/>
    </row>
    <row r="100" spans="1:9">
      <c r="A100" s="122"/>
      <c r="B100" s="122"/>
      <c r="C100" s="122"/>
      <c r="D100" s="122"/>
      <c r="E100" s="122"/>
      <c r="F100" s="122"/>
      <c r="G100" s="122"/>
      <c r="H100" s="122"/>
      <c r="I100" s="122"/>
    </row>
    <row r="101" spans="1:9">
      <c r="A101" s="122"/>
      <c r="B101" s="122"/>
      <c r="C101" s="122"/>
      <c r="D101" s="122"/>
      <c r="E101" s="122"/>
      <c r="F101" s="122"/>
      <c r="G101" s="122"/>
      <c r="H101" s="122"/>
      <c r="I101" s="122"/>
    </row>
    <row r="102" spans="1:9">
      <c r="A102" s="122"/>
      <c r="B102" s="122"/>
      <c r="C102" s="122"/>
      <c r="D102" s="122"/>
      <c r="E102" s="122"/>
      <c r="F102" s="122"/>
      <c r="G102" s="122"/>
      <c r="H102" s="122"/>
      <c r="I102" s="122"/>
    </row>
    <row r="103" spans="1:9">
      <c r="A103" s="122"/>
      <c r="B103" s="122"/>
      <c r="C103" s="122"/>
      <c r="D103" s="122"/>
      <c r="E103" s="122"/>
      <c r="F103" s="122"/>
      <c r="G103" s="122"/>
      <c r="H103" s="122"/>
      <c r="I103" s="122"/>
    </row>
    <row r="104" spans="1:9">
      <c r="A104" s="122"/>
      <c r="B104" s="122"/>
      <c r="C104" s="122"/>
      <c r="D104" s="122"/>
      <c r="E104" s="122"/>
      <c r="F104" s="122"/>
      <c r="G104" s="122"/>
      <c r="H104" s="122"/>
      <c r="I104" s="122"/>
    </row>
    <row r="105" spans="1:9">
      <c r="A105" s="122"/>
      <c r="B105" s="122"/>
      <c r="C105" s="122"/>
      <c r="D105" s="122"/>
      <c r="E105" s="122"/>
      <c r="F105" s="122"/>
      <c r="G105" s="122"/>
      <c r="H105" s="122"/>
      <c r="I105" s="122"/>
    </row>
    <row r="106" spans="1:9">
      <c r="A106" s="122"/>
      <c r="B106" s="122"/>
      <c r="C106" s="122"/>
      <c r="D106" s="122"/>
      <c r="E106" s="122"/>
      <c r="F106" s="122"/>
      <c r="G106" s="122"/>
      <c r="H106" s="122"/>
      <c r="I106" s="122"/>
    </row>
    <row r="107" spans="1:9">
      <c r="A107" s="122"/>
      <c r="B107" s="122"/>
      <c r="C107" s="122"/>
      <c r="D107" s="122"/>
      <c r="E107" s="122"/>
      <c r="F107" s="122"/>
      <c r="G107" s="122"/>
      <c r="H107" s="122"/>
      <c r="I107" s="122"/>
    </row>
    <row r="108" spans="1:9">
      <c r="A108" s="122"/>
      <c r="B108" s="122"/>
      <c r="C108" s="122"/>
      <c r="D108" s="122"/>
      <c r="E108" s="122"/>
      <c r="F108" s="122"/>
      <c r="G108" s="122"/>
      <c r="H108" s="122"/>
      <c r="I108" s="122"/>
    </row>
    <row r="109" spans="1:9">
      <c r="A109" s="122"/>
      <c r="B109" s="122"/>
      <c r="C109" s="122"/>
      <c r="D109" s="122"/>
      <c r="E109" s="122"/>
      <c r="F109" s="122"/>
      <c r="G109" s="122"/>
      <c r="H109" s="122"/>
      <c r="I109" s="122"/>
    </row>
    <row r="110" spans="1:9">
      <c r="A110" s="122"/>
      <c r="B110" s="122"/>
      <c r="C110" s="122"/>
      <c r="D110" s="122"/>
      <c r="E110" s="122"/>
      <c r="F110" s="122"/>
      <c r="G110" s="122"/>
      <c r="H110" s="122"/>
      <c r="I110" s="122"/>
    </row>
    <row r="111" spans="1:9">
      <c r="A111" s="122"/>
      <c r="B111" s="122"/>
      <c r="C111" s="122"/>
      <c r="D111" s="122"/>
      <c r="E111" s="122"/>
      <c r="F111" s="122"/>
      <c r="G111" s="122"/>
      <c r="H111" s="122"/>
      <c r="I111" s="122"/>
    </row>
    <row r="112" spans="1:9">
      <c r="A112" s="122"/>
      <c r="B112" s="122"/>
      <c r="C112" s="122"/>
      <c r="D112" s="122"/>
      <c r="E112" s="122"/>
      <c r="F112" s="122"/>
      <c r="G112" s="122"/>
      <c r="H112" s="122"/>
      <c r="I112" s="122"/>
    </row>
    <row r="113" spans="1:9">
      <c r="A113" s="122"/>
      <c r="B113" s="122"/>
      <c r="C113" s="122"/>
      <c r="D113" s="122"/>
      <c r="E113" s="122"/>
      <c r="F113" s="122"/>
      <c r="G113" s="122"/>
      <c r="H113" s="122"/>
      <c r="I113" s="122"/>
    </row>
    <row r="114" spans="1:9">
      <c r="A114" s="122"/>
      <c r="B114" s="122"/>
      <c r="C114" s="122"/>
      <c r="D114" s="122"/>
      <c r="E114" s="122"/>
      <c r="F114" s="122"/>
      <c r="G114" s="122"/>
      <c r="H114" s="122"/>
      <c r="I114" s="122"/>
    </row>
    <row r="115" spans="1:9">
      <c r="A115" s="122"/>
      <c r="B115" s="122"/>
      <c r="C115" s="122"/>
      <c r="D115" s="122"/>
      <c r="E115" s="122"/>
      <c r="F115" s="122"/>
      <c r="G115" s="122"/>
      <c r="H115" s="122"/>
      <c r="I115" s="122"/>
    </row>
    <row r="116" spans="1:9">
      <c r="A116" s="122"/>
      <c r="B116" s="122"/>
      <c r="C116" s="122"/>
      <c r="D116" s="122"/>
      <c r="E116" s="122"/>
      <c r="F116" s="122"/>
      <c r="G116" s="122"/>
      <c r="H116" s="122"/>
      <c r="I116" s="122"/>
    </row>
    <row r="117" spans="1:9">
      <c r="A117" s="122"/>
      <c r="B117" s="122"/>
      <c r="C117" s="122"/>
      <c r="D117" s="122"/>
      <c r="E117" s="122"/>
      <c r="F117" s="122"/>
      <c r="G117" s="122"/>
      <c r="H117" s="122"/>
      <c r="I117" s="122"/>
    </row>
    <row r="118" spans="1:9">
      <c r="A118" s="122"/>
      <c r="B118" s="122"/>
      <c r="C118" s="122"/>
      <c r="D118" s="122"/>
      <c r="E118" s="122"/>
      <c r="F118" s="122"/>
      <c r="G118" s="122"/>
      <c r="H118" s="122"/>
      <c r="I118" s="122"/>
    </row>
    <row r="119" spans="1:9">
      <c r="A119" s="122"/>
      <c r="B119" s="122"/>
      <c r="C119" s="122"/>
      <c r="D119" s="122"/>
      <c r="E119" s="122"/>
      <c r="F119" s="122"/>
      <c r="G119" s="122"/>
      <c r="H119" s="122"/>
      <c r="I119" s="122"/>
    </row>
    <row r="120" spans="1:9">
      <c r="A120" s="122"/>
      <c r="B120" s="122"/>
      <c r="C120" s="122"/>
      <c r="D120" s="122"/>
      <c r="E120" s="122"/>
      <c r="F120" s="122"/>
      <c r="G120" s="122"/>
      <c r="H120" s="122"/>
      <c r="I120" s="122"/>
    </row>
    <row r="121" spans="1:9">
      <c r="A121" s="122"/>
      <c r="B121" s="122"/>
      <c r="C121" s="122"/>
      <c r="D121" s="122"/>
      <c r="E121" s="122"/>
      <c r="F121" s="122"/>
      <c r="G121" s="122"/>
      <c r="H121" s="122"/>
      <c r="I121" s="122"/>
    </row>
    <row r="122" spans="1:9">
      <c r="A122" s="122"/>
      <c r="B122" s="122"/>
      <c r="C122" s="122"/>
      <c r="D122" s="122"/>
      <c r="E122" s="122"/>
      <c r="F122" s="122"/>
      <c r="G122" s="122"/>
      <c r="H122" s="122"/>
      <c r="I122" s="122"/>
    </row>
    <row r="123" spans="1:9">
      <c r="A123" s="122"/>
      <c r="B123" s="122"/>
      <c r="C123" s="122"/>
      <c r="D123" s="122"/>
      <c r="E123" s="122"/>
      <c r="F123" s="122"/>
      <c r="G123" s="122"/>
      <c r="H123" s="122"/>
      <c r="I123" s="122"/>
    </row>
    <row r="124" spans="1:9">
      <c r="A124" s="122"/>
      <c r="B124" s="122"/>
      <c r="C124" s="122"/>
      <c r="D124" s="122"/>
      <c r="E124" s="122"/>
      <c r="F124" s="122"/>
      <c r="G124" s="122"/>
      <c r="H124" s="122"/>
      <c r="I124" s="122"/>
    </row>
    <row r="125" spans="1:9">
      <c r="A125" s="122"/>
      <c r="B125" s="122"/>
      <c r="C125" s="122"/>
      <c r="D125" s="122"/>
      <c r="E125" s="122"/>
      <c r="F125" s="122"/>
      <c r="G125" s="122"/>
      <c r="H125" s="122"/>
      <c r="I125" s="122"/>
    </row>
    <row r="126" spans="1:9">
      <c r="A126" s="122"/>
      <c r="B126" s="122"/>
      <c r="C126" s="122"/>
      <c r="D126" s="122"/>
      <c r="E126" s="122"/>
      <c r="F126" s="122"/>
      <c r="G126" s="122"/>
      <c r="H126" s="122"/>
      <c r="I126" s="122"/>
    </row>
    <row r="127" spans="1:9">
      <c r="A127" s="122"/>
      <c r="B127" s="122"/>
      <c r="C127" s="122"/>
      <c r="D127" s="122"/>
      <c r="E127" s="122"/>
      <c r="F127" s="122"/>
      <c r="G127" s="122"/>
      <c r="H127" s="122"/>
      <c r="I127" s="122"/>
    </row>
    <row r="128" spans="1:9">
      <c r="A128" s="122"/>
      <c r="B128" s="122"/>
      <c r="C128" s="122"/>
      <c r="D128" s="122"/>
      <c r="E128" s="122"/>
      <c r="F128" s="122"/>
      <c r="G128" s="122"/>
      <c r="H128" s="122"/>
      <c r="I128" s="122"/>
    </row>
    <row r="129" spans="1:9">
      <c r="A129" s="122"/>
      <c r="B129" s="122"/>
      <c r="C129" s="122"/>
      <c r="D129" s="122"/>
      <c r="E129" s="122"/>
      <c r="F129" s="122"/>
      <c r="G129" s="122"/>
      <c r="H129" s="122"/>
      <c r="I129" s="122"/>
    </row>
    <row r="130" spans="1:9">
      <c r="A130" s="122"/>
      <c r="B130" s="122"/>
      <c r="C130" s="122"/>
      <c r="D130" s="122"/>
      <c r="E130" s="122"/>
      <c r="F130" s="122"/>
      <c r="G130" s="122"/>
      <c r="H130" s="122"/>
      <c r="I130" s="122"/>
    </row>
    <row r="131" spans="1:9">
      <c r="A131" s="122"/>
      <c r="B131" s="122"/>
      <c r="C131" s="122"/>
      <c r="D131" s="122"/>
      <c r="E131" s="122"/>
      <c r="F131" s="122"/>
      <c r="G131" s="122"/>
      <c r="H131" s="122"/>
      <c r="I131" s="122"/>
    </row>
    <row r="132" spans="1:9">
      <c r="A132" s="122"/>
      <c r="B132" s="122"/>
      <c r="C132" s="122"/>
      <c r="D132" s="122"/>
      <c r="E132" s="122"/>
      <c r="F132" s="122"/>
      <c r="G132" s="122"/>
      <c r="H132" s="122"/>
      <c r="I132" s="122"/>
    </row>
    <row r="133" spans="1:9">
      <c r="A133" s="122"/>
      <c r="B133" s="122"/>
      <c r="C133" s="122"/>
      <c r="D133" s="122"/>
      <c r="E133" s="122"/>
      <c r="F133" s="122"/>
      <c r="G133" s="122"/>
      <c r="H133" s="122"/>
      <c r="I133" s="122"/>
    </row>
    <row r="134" spans="1:9">
      <c r="A134" s="122"/>
      <c r="B134" s="122"/>
      <c r="C134" s="122"/>
      <c r="D134" s="122"/>
      <c r="E134" s="122"/>
      <c r="F134" s="122"/>
      <c r="G134" s="122"/>
      <c r="H134" s="122"/>
      <c r="I134" s="122"/>
    </row>
    <row r="135" spans="1:9">
      <c r="A135" s="122"/>
      <c r="B135" s="122"/>
      <c r="C135" s="122"/>
      <c r="D135" s="122"/>
      <c r="E135" s="122"/>
      <c r="F135" s="122"/>
      <c r="G135" s="122"/>
      <c r="H135" s="122"/>
      <c r="I135" s="122"/>
    </row>
    <row r="136" spans="1:9">
      <c r="A136" s="122"/>
      <c r="B136" s="122"/>
      <c r="C136" s="122"/>
      <c r="D136" s="122"/>
      <c r="E136" s="122"/>
      <c r="F136" s="122"/>
      <c r="G136" s="122"/>
      <c r="H136" s="122"/>
      <c r="I136" s="122"/>
    </row>
    <row r="137" spans="1:9">
      <c r="A137" s="122"/>
      <c r="B137" s="122"/>
      <c r="C137" s="122"/>
      <c r="D137" s="122"/>
      <c r="E137" s="122"/>
      <c r="F137" s="122"/>
      <c r="G137" s="122"/>
      <c r="H137" s="122"/>
      <c r="I137" s="122"/>
    </row>
    <row r="138" spans="1:9">
      <c r="A138" s="122"/>
      <c r="B138" s="122"/>
      <c r="C138" s="122"/>
      <c r="D138" s="122"/>
      <c r="E138" s="122"/>
      <c r="F138" s="122"/>
      <c r="G138" s="122"/>
      <c r="H138" s="122"/>
      <c r="I138" s="122"/>
    </row>
    <row r="139" spans="1:9">
      <c r="A139" s="122"/>
      <c r="B139" s="122"/>
      <c r="C139" s="122"/>
      <c r="D139" s="122"/>
      <c r="E139" s="122"/>
      <c r="F139" s="122"/>
      <c r="G139" s="122"/>
      <c r="H139" s="122"/>
      <c r="I139" s="122"/>
    </row>
    <row r="140" spans="1:9">
      <c r="A140" s="122"/>
      <c r="B140" s="122"/>
      <c r="C140" s="122"/>
      <c r="D140" s="122"/>
      <c r="E140" s="122"/>
      <c r="F140" s="122"/>
      <c r="G140" s="122"/>
      <c r="H140" s="122"/>
      <c r="I140" s="122"/>
    </row>
    <row r="141" spans="1:9">
      <c r="A141" s="122"/>
      <c r="B141" s="122"/>
      <c r="C141" s="122"/>
      <c r="D141" s="122"/>
      <c r="E141" s="122"/>
      <c r="F141" s="122"/>
      <c r="G141" s="122"/>
      <c r="H141" s="122"/>
      <c r="I141" s="122"/>
    </row>
    <row r="142" spans="1:9">
      <c r="A142" s="122"/>
      <c r="B142" s="122"/>
      <c r="C142" s="122"/>
      <c r="D142" s="122"/>
      <c r="E142" s="122"/>
      <c r="F142" s="122"/>
      <c r="G142" s="122"/>
      <c r="H142" s="122"/>
      <c r="I142" s="122"/>
    </row>
    <row r="143" spans="1:9">
      <c r="A143" s="122"/>
      <c r="B143" s="122"/>
      <c r="C143" s="122"/>
      <c r="D143" s="122"/>
      <c r="E143" s="122"/>
      <c r="F143" s="122"/>
      <c r="G143" s="122"/>
      <c r="H143" s="122"/>
      <c r="I143" s="122"/>
    </row>
    <row r="144" spans="1:9">
      <c r="A144" s="122"/>
      <c r="B144" s="122"/>
      <c r="C144" s="122"/>
      <c r="D144" s="122"/>
      <c r="E144" s="122"/>
      <c r="F144" s="122"/>
      <c r="G144" s="122"/>
      <c r="H144" s="122"/>
      <c r="I144" s="122"/>
    </row>
    <row r="145" spans="1:9">
      <c r="A145" s="122"/>
      <c r="B145" s="122"/>
      <c r="C145" s="122"/>
      <c r="D145" s="122"/>
      <c r="E145" s="122"/>
      <c r="F145" s="122"/>
      <c r="G145" s="122"/>
      <c r="H145" s="122"/>
      <c r="I145" s="122"/>
    </row>
    <row r="146" spans="1:9">
      <c r="A146" s="122"/>
      <c r="B146" s="122"/>
      <c r="C146" s="122"/>
      <c r="D146" s="122"/>
      <c r="E146" s="122"/>
      <c r="F146" s="122"/>
      <c r="G146" s="122"/>
      <c r="H146" s="122"/>
      <c r="I146" s="122"/>
    </row>
    <row r="147" spans="1:9">
      <c r="A147" s="122"/>
      <c r="B147" s="122"/>
      <c r="C147" s="122"/>
      <c r="D147" s="122"/>
      <c r="E147" s="122"/>
      <c r="F147" s="122"/>
      <c r="G147" s="122"/>
      <c r="H147" s="122"/>
      <c r="I147" s="122"/>
    </row>
    <row r="148" spans="1:9">
      <c r="A148" s="122"/>
      <c r="B148" s="122"/>
      <c r="C148" s="122"/>
      <c r="D148" s="122"/>
      <c r="E148" s="122"/>
      <c r="F148" s="122"/>
      <c r="G148" s="122"/>
      <c r="H148" s="122"/>
      <c r="I148" s="122"/>
    </row>
    <row r="149" spans="1:9">
      <c r="A149" s="122"/>
      <c r="B149" s="122"/>
      <c r="C149" s="122"/>
      <c r="D149" s="122"/>
      <c r="E149" s="122"/>
      <c r="F149" s="122"/>
      <c r="G149" s="122"/>
      <c r="H149" s="122"/>
      <c r="I149" s="122"/>
    </row>
    <row r="150" spans="1:9">
      <c r="A150" s="122"/>
      <c r="B150" s="122"/>
      <c r="C150" s="122"/>
      <c r="D150" s="122"/>
      <c r="E150" s="122"/>
      <c r="F150" s="122"/>
      <c r="G150" s="122"/>
      <c r="H150" s="122"/>
      <c r="I150" s="122"/>
    </row>
    <row r="151" spans="1:9">
      <c r="A151" s="122"/>
      <c r="B151" s="122"/>
      <c r="C151" s="122"/>
      <c r="D151" s="122"/>
      <c r="E151" s="122"/>
      <c r="F151" s="122"/>
      <c r="G151" s="122"/>
      <c r="H151" s="122"/>
      <c r="I151" s="122"/>
    </row>
    <row r="152" spans="1:9">
      <c r="A152" s="122"/>
      <c r="B152" s="122"/>
      <c r="C152" s="122"/>
      <c r="D152" s="122"/>
      <c r="E152" s="122"/>
      <c r="F152" s="122"/>
      <c r="G152" s="122"/>
      <c r="H152" s="122"/>
      <c r="I152" s="122"/>
    </row>
    <row r="153" spans="1:9">
      <c r="A153" s="122"/>
      <c r="B153" s="122"/>
      <c r="C153" s="122"/>
      <c r="D153" s="122"/>
      <c r="E153" s="122"/>
      <c r="F153" s="122"/>
      <c r="G153" s="122"/>
      <c r="H153" s="122"/>
      <c r="I153" s="122"/>
    </row>
    <row r="154" spans="1:9">
      <c r="A154" s="122"/>
      <c r="B154" s="122"/>
      <c r="C154" s="122"/>
      <c r="D154" s="122"/>
      <c r="E154" s="122"/>
      <c r="F154" s="122"/>
      <c r="G154" s="122"/>
      <c r="H154" s="122"/>
      <c r="I154" s="122"/>
    </row>
    <row r="155" spans="1:9">
      <c r="A155" s="122"/>
      <c r="B155" s="122"/>
      <c r="C155" s="122"/>
      <c r="D155" s="122"/>
      <c r="E155" s="122"/>
      <c r="F155" s="122"/>
      <c r="G155" s="122"/>
      <c r="H155" s="122"/>
      <c r="I155" s="122"/>
    </row>
    <row r="156" spans="1:9">
      <c r="A156" s="122"/>
      <c r="B156" s="122"/>
      <c r="C156" s="122"/>
      <c r="D156" s="122"/>
      <c r="E156" s="122"/>
      <c r="F156" s="122"/>
      <c r="G156" s="122"/>
      <c r="H156" s="122"/>
      <c r="I156" s="122"/>
    </row>
    <row r="157" spans="1:9">
      <c r="A157" s="122"/>
      <c r="B157" s="122"/>
      <c r="C157" s="122"/>
      <c r="D157" s="122"/>
      <c r="E157" s="122"/>
      <c r="F157" s="122"/>
      <c r="G157" s="122"/>
      <c r="H157" s="122"/>
      <c r="I157" s="122"/>
    </row>
    <row r="158" spans="1:9">
      <c r="A158" s="122"/>
      <c r="B158" s="122"/>
      <c r="C158" s="122"/>
      <c r="D158" s="122"/>
      <c r="E158" s="122"/>
      <c r="F158" s="122"/>
      <c r="G158" s="122"/>
      <c r="H158" s="122"/>
      <c r="I158" s="122"/>
    </row>
    <row r="159" spans="1:9">
      <c r="A159" s="122"/>
      <c r="B159" s="122"/>
      <c r="C159" s="122"/>
      <c r="D159" s="122"/>
      <c r="E159" s="122"/>
      <c r="F159" s="122"/>
      <c r="G159" s="122"/>
      <c r="H159" s="122"/>
      <c r="I159" s="122"/>
    </row>
    <row r="160" spans="1:9">
      <c r="A160" s="122"/>
      <c r="B160" s="122"/>
      <c r="C160" s="122"/>
      <c r="D160" s="122"/>
      <c r="E160" s="122"/>
      <c r="F160" s="122"/>
      <c r="G160" s="122"/>
      <c r="H160" s="122"/>
      <c r="I160" s="122"/>
    </row>
    <row r="161" spans="1:9">
      <c r="A161" s="122"/>
      <c r="B161" s="122"/>
      <c r="C161" s="122"/>
      <c r="D161" s="122"/>
      <c r="E161" s="122"/>
      <c r="F161" s="122"/>
      <c r="G161" s="122"/>
      <c r="H161" s="122"/>
      <c r="I161" s="122"/>
    </row>
    <row r="162" spans="1:9">
      <c r="A162" s="122"/>
      <c r="B162" s="122"/>
      <c r="C162" s="122"/>
      <c r="D162" s="122"/>
      <c r="E162" s="122"/>
      <c r="F162" s="122"/>
      <c r="G162" s="122"/>
      <c r="H162" s="122"/>
      <c r="I162" s="122"/>
    </row>
    <row r="163" spans="1:9">
      <c r="A163" s="122"/>
      <c r="B163" s="122"/>
      <c r="C163" s="122"/>
      <c r="D163" s="122"/>
      <c r="E163" s="122"/>
      <c r="F163" s="122"/>
      <c r="G163" s="122"/>
      <c r="H163" s="122"/>
      <c r="I163" s="122"/>
    </row>
    <row r="164" spans="1:9">
      <c r="A164" s="122"/>
      <c r="B164" s="122"/>
      <c r="C164" s="122"/>
      <c r="D164" s="122"/>
      <c r="E164" s="122"/>
      <c r="F164" s="122"/>
      <c r="G164" s="122"/>
      <c r="H164" s="122"/>
      <c r="I164" s="122"/>
    </row>
    <row r="165" spans="1:9">
      <c r="A165" s="122"/>
      <c r="B165" s="122"/>
      <c r="C165" s="122"/>
      <c r="D165" s="122"/>
      <c r="E165" s="122"/>
      <c r="F165" s="122"/>
      <c r="G165" s="122"/>
      <c r="H165" s="122"/>
      <c r="I165" s="122"/>
    </row>
    <row r="166" spans="1:9">
      <c r="A166" s="122"/>
      <c r="B166" s="122"/>
      <c r="C166" s="122"/>
      <c r="D166" s="122"/>
      <c r="E166" s="122"/>
      <c r="F166" s="122"/>
      <c r="G166" s="122"/>
      <c r="H166" s="122"/>
      <c r="I166" s="122"/>
    </row>
    <row r="167" spans="1:9">
      <c r="A167" s="122"/>
      <c r="B167" s="122"/>
      <c r="C167" s="122"/>
      <c r="D167" s="122"/>
      <c r="E167" s="122"/>
      <c r="F167" s="122"/>
      <c r="G167" s="122"/>
      <c r="H167" s="122"/>
      <c r="I167" s="122"/>
    </row>
    <row r="168" spans="1:9">
      <c r="A168" s="122"/>
      <c r="B168" s="122"/>
      <c r="C168" s="122"/>
      <c r="D168" s="122"/>
      <c r="E168" s="122"/>
      <c r="F168" s="122"/>
      <c r="G168" s="122"/>
      <c r="H168" s="122"/>
      <c r="I168" s="122"/>
    </row>
    <row r="169" spans="1:9">
      <c r="A169" s="122"/>
      <c r="B169" s="122"/>
      <c r="C169" s="122"/>
      <c r="D169" s="122"/>
      <c r="E169" s="122"/>
      <c r="F169" s="122"/>
      <c r="G169" s="122"/>
      <c r="H169" s="122"/>
      <c r="I169" s="122"/>
    </row>
    <row r="170" spans="1:9">
      <c r="A170" s="122"/>
      <c r="B170" s="122"/>
      <c r="C170" s="122"/>
      <c r="D170" s="122"/>
      <c r="E170" s="122"/>
      <c r="F170" s="122"/>
      <c r="G170" s="122"/>
      <c r="H170" s="122"/>
      <c r="I170" s="122"/>
    </row>
    <row r="171" spans="1:9">
      <c r="A171" s="122"/>
      <c r="B171" s="122"/>
      <c r="C171" s="122"/>
      <c r="D171" s="122"/>
      <c r="E171" s="122"/>
      <c r="F171" s="122"/>
      <c r="G171" s="122"/>
      <c r="H171" s="122"/>
      <c r="I171" s="122"/>
    </row>
    <row r="172" spans="1:9">
      <c r="A172" s="122"/>
      <c r="B172" s="122"/>
      <c r="C172" s="122"/>
      <c r="D172" s="122"/>
      <c r="E172" s="122"/>
      <c r="F172" s="122"/>
      <c r="G172" s="122"/>
      <c r="H172" s="122"/>
      <c r="I172" s="122"/>
    </row>
    <row r="173" spans="1:9">
      <c r="A173" s="122"/>
      <c r="B173" s="122"/>
      <c r="C173" s="122"/>
      <c r="D173" s="122"/>
      <c r="E173" s="122"/>
      <c r="F173" s="122"/>
      <c r="G173" s="122"/>
      <c r="H173" s="122"/>
      <c r="I173" s="122"/>
    </row>
    <row r="174" spans="1:9">
      <c r="A174" s="122"/>
      <c r="B174" s="122"/>
      <c r="C174" s="122"/>
      <c r="D174" s="122"/>
      <c r="E174" s="122"/>
      <c r="F174" s="122"/>
      <c r="G174" s="122"/>
      <c r="H174" s="122"/>
      <c r="I174" s="122"/>
    </row>
    <row r="175" spans="1:9">
      <c r="A175" s="122"/>
      <c r="B175" s="122"/>
      <c r="C175" s="122"/>
      <c r="D175" s="122"/>
      <c r="E175" s="122"/>
      <c r="F175" s="122"/>
      <c r="G175" s="122"/>
      <c r="H175" s="122"/>
      <c r="I175" s="122"/>
    </row>
    <row r="176" spans="1:9">
      <c r="A176" s="122"/>
      <c r="B176" s="122"/>
      <c r="C176" s="122"/>
      <c r="D176" s="122"/>
      <c r="E176" s="122"/>
      <c r="F176" s="122"/>
      <c r="G176" s="122"/>
      <c r="H176" s="122"/>
      <c r="I176" s="122"/>
    </row>
    <row r="177" spans="1:9">
      <c r="A177" s="122"/>
      <c r="B177" s="122"/>
      <c r="C177" s="122"/>
      <c r="D177" s="122"/>
      <c r="E177" s="122"/>
      <c r="F177" s="122"/>
      <c r="G177" s="122"/>
      <c r="H177" s="122"/>
      <c r="I177" s="122"/>
    </row>
    <row r="178" spans="1:9">
      <c r="A178" s="122"/>
      <c r="B178" s="122"/>
      <c r="C178" s="122"/>
      <c r="D178" s="122"/>
      <c r="E178" s="122"/>
      <c r="F178" s="122"/>
      <c r="G178" s="122"/>
      <c r="H178" s="122"/>
      <c r="I178" s="122"/>
    </row>
    <row r="179" spans="1:9">
      <c r="A179" s="122"/>
      <c r="B179" s="122"/>
      <c r="C179" s="122"/>
      <c r="D179" s="122"/>
      <c r="E179" s="122"/>
      <c r="F179" s="122"/>
      <c r="G179" s="122"/>
      <c r="H179" s="122"/>
      <c r="I179" s="122"/>
    </row>
    <row r="180" spans="1:9">
      <c r="A180" s="122"/>
      <c r="B180" s="122"/>
      <c r="C180" s="122"/>
      <c r="D180" s="122"/>
      <c r="E180" s="122"/>
      <c r="F180" s="122"/>
      <c r="G180" s="122"/>
      <c r="H180" s="122"/>
      <c r="I180" s="122"/>
    </row>
    <row r="181" spans="1:9">
      <c r="A181" s="122"/>
      <c r="B181" s="122"/>
      <c r="C181" s="122"/>
      <c r="D181" s="122"/>
      <c r="E181" s="122"/>
      <c r="F181" s="122"/>
      <c r="G181" s="122"/>
      <c r="H181" s="122"/>
      <c r="I181" s="122"/>
    </row>
    <row r="182" spans="1:9">
      <c r="A182" s="122"/>
      <c r="B182" s="122"/>
      <c r="C182" s="122"/>
      <c r="D182" s="122"/>
      <c r="E182" s="122"/>
      <c r="F182" s="122"/>
      <c r="G182" s="122"/>
      <c r="H182" s="122"/>
      <c r="I182" s="122"/>
    </row>
    <row r="183" spans="1:9">
      <c r="A183" s="122"/>
      <c r="B183" s="122"/>
      <c r="C183" s="122"/>
      <c r="D183" s="122"/>
      <c r="E183" s="122"/>
      <c r="F183" s="122"/>
      <c r="G183" s="122"/>
      <c r="H183" s="122"/>
      <c r="I183" s="122"/>
    </row>
    <row r="184" spans="1:9">
      <c r="A184" s="122"/>
      <c r="B184" s="122"/>
      <c r="C184" s="122"/>
      <c r="D184" s="122"/>
      <c r="E184" s="122"/>
      <c r="F184" s="122"/>
      <c r="G184" s="122"/>
      <c r="H184" s="122"/>
      <c r="I184" s="122"/>
    </row>
    <row r="185" spans="1:9">
      <c r="A185" s="122"/>
      <c r="B185" s="122"/>
      <c r="C185" s="122"/>
      <c r="D185" s="122"/>
      <c r="E185" s="122"/>
      <c r="F185" s="122"/>
      <c r="G185" s="122"/>
      <c r="H185" s="122"/>
      <c r="I185" s="122"/>
    </row>
    <row r="186" spans="1:9">
      <c r="A186" s="122"/>
      <c r="B186" s="122"/>
      <c r="C186" s="122"/>
      <c r="D186" s="122"/>
      <c r="E186" s="122"/>
      <c r="F186" s="122"/>
      <c r="G186" s="122"/>
      <c r="H186" s="122"/>
      <c r="I186" s="122"/>
    </row>
    <row r="187" spans="1:9">
      <c r="A187" s="122"/>
      <c r="B187" s="122"/>
      <c r="C187" s="122"/>
      <c r="D187" s="122"/>
      <c r="E187" s="122"/>
      <c r="F187" s="122"/>
      <c r="G187" s="122"/>
      <c r="H187" s="122"/>
      <c r="I187" s="122"/>
    </row>
    <row r="188" spans="1:9">
      <c r="A188" s="122"/>
      <c r="B188" s="122"/>
      <c r="C188" s="122"/>
      <c r="D188" s="122"/>
      <c r="E188" s="122"/>
      <c r="F188" s="122"/>
      <c r="G188" s="122"/>
      <c r="H188" s="122"/>
      <c r="I188" s="122"/>
    </row>
    <row r="189" spans="1:9">
      <c r="A189" s="122"/>
      <c r="B189" s="122"/>
      <c r="C189" s="122"/>
      <c r="D189" s="122"/>
      <c r="E189" s="122"/>
      <c r="F189" s="122"/>
      <c r="G189" s="122"/>
      <c r="H189" s="122"/>
      <c r="I189" s="122"/>
    </row>
    <row r="190" spans="1:9">
      <c r="A190" s="122"/>
      <c r="B190" s="122"/>
      <c r="C190" s="122"/>
      <c r="D190" s="122"/>
      <c r="E190" s="122"/>
      <c r="F190" s="122"/>
      <c r="G190" s="122"/>
      <c r="H190" s="122"/>
      <c r="I190" s="122"/>
    </row>
    <row r="191" spans="1:9">
      <c r="A191" s="122"/>
      <c r="B191" s="122"/>
      <c r="C191" s="122"/>
      <c r="D191" s="122"/>
      <c r="E191" s="122"/>
      <c r="F191" s="122"/>
      <c r="G191" s="122"/>
      <c r="H191" s="122"/>
      <c r="I191" s="122"/>
    </row>
    <row r="192" spans="1:9">
      <c r="A192" s="122"/>
      <c r="B192" s="122"/>
      <c r="C192" s="122"/>
      <c r="D192" s="122"/>
      <c r="E192" s="122"/>
      <c r="F192" s="122"/>
      <c r="G192" s="122"/>
      <c r="H192" s="122"/>
      <c r="I192" s="122"/>
    </row>
    <row r="193" spans="1:9">
      <c r="A193" s="122"/>
      <c r="B193" s="122"/>
      <c r="C193" s="122"/>
      <c r="D193" s="122"/>
      <c r="E193" s="122"/>
      <c r="F193" s="122"/>
      <c r="G193" s="122"/>
      <c r="H193" s="122"/>
      <c r="I193" s="122"/>
    </row>
    <row r="194" spans="1:9">
      <c r="A194" s="122"/>
      <c r="B194" s="122"/>
      <c r="C194" s="122"/>
      <c r="D194" s="122"/>
      <c r="E194" s="122"/>
      <c r="F194" s="122"/>
      <c r="G194" s="122"/>
      <c r="H194" s="122"/>
      <c r="I194" s="122"/>
    </row>
    <row r="195" spans="1:9">
      <c r="A195" s="122"/>
      <c r="B195" s="122"/>
      <c r="C195" s="122"/>
      <c r="D195" s="122"/>
      <c r="E195" s="122"/>
      <c r="F195" s="122"/>
      <c r="G195" s="122"/>
      <c r="H195" s="122"/>
      <c r="I195" s="122"/>
    </row>
    <row r="196" spans="1:9">
      <c r="A196" s="122"/>
      <c r="B196" s="122"/>
      <c r="C196" s="122"/>
      <c r="D196" s="122"/>
      <c r="E196" s="122"/>
      <c r="F196" s="122"/>
      <c r="G196" s="122"/>
      <c r="H196" s="122"/>
      <c r="I196" s="122"/>
    </row>
    <row r="197" spans="1:9">
      <c r="A197" s="122"/>
      <c r="B197" s="122"/>
      <c r="C197" s="122"/>
      <c r="D197" s="122"/>
      <c r="E197" s="122"/>
      <c r="F197" s="122"/>
      <c r="G197" s="122"/>
      <c r="H197" s="122"/>
      <c r="I197" s="122"/>
    </row>
    <row r="198" spans="1:9">
      <c r="A198" s="122"/>
      <c r="B198" s="122"/>
      <c r="C198" s="122"/>
      <c r="D198" s="122"/>
      <c r="E198" s="122"/>
      <c r="F198" s="122"/>
      <c r="G198" s="122"/>
      <c r="H198" s="122"/>
      <c r="I198" s="122"/>
    </row>
    <row r="199" spans="1:9">
      <c r="A199" s="122"/>
      <c r="B199" s="122"/>
      <c r="C199" s="122"/>
      <c r="D199" s="122"/>
      <c r="E199" s="122"/>
      <c r="F199" s="122"/>
      <c r="G199" s="122"/>
      <c r="H199" s="122"/>
      <c r="I199" s="122"/>
    </row>
    <row r="200" spans="1:9">
      <c r="A200" s="122"/>
      <c r="B200" s="122"/>
      <c r="C200" s="122"/>
      <c r="D200" s="122"/>
      <c r="E200" s="122"/>
      <c r="F200" s="122"/>
      <c r="G200" s="122"/>
      <c r="H200" s="122"/>
      <c r="I200" s="122"/>
    </row>
    <row r="201" spans="1:9">
      <c r="A201" s="122"/>
      <c r="B201" s="122"/>
      <c r="C201" s="122"/>
      <c r="D201" s="122"/>
      <c r="E201" s="122"/>
      <c r="F201" s="122"/>
      <c r="G201" s="122"/>
      <c r="H201" s="122"/>
      <c r="I201" s="122"/>
    </row>
    <row r="202" spans="1:9">
      <c r="A202" s="122"/>
      <c r="B202" s="122"/>
      <c r="C202" s="122"/>
      <c r="D202" s="122"/>
      <c r="E202" s="122"/>
      <c r="F202" s="122"/>
      <c r="G202" s="122"/>
      <c r="H202" s="122"/>
      <c r="I202" s="122"/>
    </row>
    <row r="203" spans="1:9">
      <c r="A203" s="122"/>
      <c r="B203" s="122"/>
      <c r="C203" s="122"/>
      <c r="D203" s="122"/>
      <c r="E203" s="122"/>
      <c r="F203" s="122"/>
      <c r="G203" s="122"/>
      <c r="H203" s="122"/>
      <c r="I203" s="122"/>
    </row>
    <row r="204" spans="1:9">
      <c r="A204" s="122"/>
      <c r="B204" s="122"/>
      <c r="C204" s="122"/>
      <c r="D204" s="122"/>
      <c r="E204" s="122"/>
      <c r="F204" s="122"/>
      <c r="G204" s="122"/>
      <c r="H204" s="122"/>
      <c r="I204" s="122"/>
    </row>
    <row r="205" spans="1:9">
      <c r="A205" s="122"/>
      <c r="B205" s="122"/>
      <c r="C205" s="122"/>
      <c r="D205" s="122"/>
      <c r="E205" s="122"/>
      <c r="F205" s="122"/>
      <c r="G205" s="122"/>
      <c r="H205" s="122"/>
      <c r="I205" s="122"/>
    </row>
    <row r="206" spans="1:9">
      <c r="A206" s="122"/>
      <c r="B206" s="122"/>
      <c r="C206" s="122"/>
      <c r="D206" s="122"/>
      <c r="E206" s="122"/>
      <c r="F206" s="122"/>
      <c r="G206" s="122"/>
      <c r="H206" s="122"/>
      <c r="I206" s="122"/>
    </row>
    <row r="207" spans="1:9">
      <c r="A207" s="122"/>
      <c r="B207" s="122"/>
      <c r="C207" s="122"/>
      <c r="D207" s="122"/>
      <c r="E207" s="122"/>
      <c r="F207" s="122"/>
      <c r="G207" s="122"/>
      <c r="H207" s="122"/>
      <c r="I207" s="122"/>
    </row>
    <row r="208" spans="1:9">
      <c r="A208" s="122"/>
      <c r="B208" s="122"/>
      <c r="C208" s="122"/>
      <c r="D208" s="122"/>
      <c r="E208" s="122"/>
      <c r="F208" s="122"/>
      <c r="G208" s="122"/>
      <c r="H208" s="122"/>
      <c r="I208" s="122"/>
    </row>
    <row r="209" spans="1:9">
      <c r="A209" s="122"/>
      <c r="B209" s="122"/>
      <c r="C209" s="122"/>
      <c r="D209" s="122"/>
      <c r="E209" s="122"/>
      <c r="F209" s="122"/>
      <c r="G209" s="122"/>
      <c r="H209" s="122"/>
      <c r="I209" s="122"/>
    </row>
    <row r="210" spans="1:9">
      <c r="A210" s="122"/>
      <c r="B210" s="122"/>
      <c r="C210" s="122"/>
      <c r="D210" s="122"/>
      <c r="E210" s="122"/>
      <c r="F210" s="122"/>
      <c r="G210" s="122"/>
      <c r="H210" s="122"/>
      <c r="I210" s="122"/>
    </row>
    <row r="211" spans="1:9">
      <c r="A211" s="122"/>
      <c r="B211" s="122"/>
      <c r="C211" s="122"/>
      <c r="D211" s="122"/>
      <c r="E211" s="122"/>
      <c r="F211" s="122"/>
      <c r="G211" s="122"/>
      <c r="H211" s="122"/>
      <c r="I211" s="122"/>
    </row>
    <row r="212" spans="1:9">
      <c r="A212" s="122"/>
      <c r="B212" s="122"/>
      <c r="C212" s="122"/>
      <c r="D212" s="122"/>
      <c r="E212" s="122"/>
      <c r="F212" s="122"/>
      <c r="G212" s="122"/>
      <c r="H212" s="122"/>
      <c r="I212" s="122"/>
    </row>
    <row r="213" spans="1:9">
      <c r="A213" s="122"/>
      <c r="B213" s="122"/>
      <c r="C213" s="122"/>
      <c r="D213" s="122"/>
      <c r="E213" s="122"/>
      <c r="F213" s="122"/>
      <c r="G213" s="122"/>
      <c r="H213" s="122"/>
      <c r="I213" s="122"/>
    </row>
    <row r="214" spans="1:9">
      <c r="A214" s="122"/>
      <c r="B214" s="122"/>
      <c r="C214" s="122"/>
      <c r="D214" s="122"/>
      <c r="E214" s="122"/>
      <c r="F214" s="122"/>
      <c r="G214" s="122"/>
      <c r="H214" s="122"/>
      <c r="I214" s="122"/>
    </row>
    <row r="215" spans="1:9">
      <c r="A215" s="122"/>
      <c r="B215" s="122"/>
      <c r="C215" s="122"/>
      <c r="D215" s="122"/>
      <c r="E215" s="122"/>
      <c r="F215" s="122"/>
      <c r="G215" s="122"/>
      <c r="H215" s="122"/>
      <c r="I215" s="122"/>
    </row>
    <row r="216" spans="1:9">
      <c r="A216" s="122"/>
      <c r="B216" s="122"/>
      <c r="C216" s="122"/>
      <c r="D216" s="122"/>
      <c r="E216" s="122"/>
      <c r="F216" s="122"/>
      <c r="G216" s="122"/>
      <c r="H216" s="122"/>
      <c r="I216" s="122"/>
    </row>
    <row r="217" spans="1:9">
      <c r="A217" s="122"/>
      <c r="B217" s="122"/>
      <c r="C217" s="122"/>
      <c r="D217" s="122"/>
      <c r="E217" s="122"/>
      <c r="F217" s="122"/>
      <c r="G217" s="122"/>
      <c r="H217" s="122"/>
      <c r="I217" s="122"/>
    </row>
    <row r="218" spans="1:9">
      <c r="A218" s="122"/>
      <c r="B218" s="122"/>
      <c r="C218" s="122"/>
      <c r="D218" s="122"/>
      <c r="E218" s="122"/>
      <c r="F218" s="122"/>
      <c r="G218" s="122"/>
      <c r="H218" s="122"/>
      <c r="I218" s="122"/>
    </row>
    <row r="219" spans="1:9">
      <c r="A219" s="122"/>
      <c r="B219" s="122"/>
      <c r="C219" s="122"/>
      <c r="D219" s="122"/>
      <c r="E219" s="122"/>
      <c r="F219" s="122"/>
      <c r="G219" s="122"/>
      <c r="H219" s="122"/>
      <c r="I219" s="122"/>
    </row>
    <row r="220" spans="1:9">
      <c r="A220" s="122"/>
      <c r="B220" s="122"/>
      <c r="C220" s="122"/>
      <c r="D220" s="122"/>
      <c r="E220" s="122"/>
      <c r="F220" s="122"/>
      <c r="G220" s="122"/>
      <c r="H220" s="122"/>
      <c r="I220" s="122"/>
    </row>
    <row r="221" spans="1:9">
      <c r="A221" s="122"/>
      <c r="B221" s="122"/>
      <c r="C221" s="122"/>
      <c r="D221" s="122"/>
      <c r="E221" s="122"/>
      <c r="F221" s="122"/>
      <c r="G221" s="122"/>
      <c r="H221" s="122"/>
      <c r="I221" s="122"/>
    </row>
    <row r="222" spans="1:9">
      <c r="A222" s="122"/>
      <c r="B222" s="122"/>
      <c r="C222" s="122"/>
      <c r="D222" s="122"/>
      <c r="E222" s="122"/>
      <c r="F222" s="122"/>
      <c r="G222" s="122"/>
      <c r="H222" s="122"/>
      <c r="I222" s="122"/>
    </row>
    <row r="223" spans="1:9">
      <c r="A223" s="122"/>
      <c r="B223" s="122"/>
      <c r="C223" s="122"/>
      <c r="D223" s="122"/>
      <c r="E223" s="122"/>
      <c r="F223" s="122"/>
      <c r="G223" s="122"/>
      <c r="H223" s="122"/>
      <c r="I223" s="122"/>
    </row>
    <row r="224" spans="1:9">
      <c r="A224" s="122"/>
      <c r="B224" s="122"/>
      <c r="C224" s="122"/>
      <c r="D224" s="122"/>
      <c r="E224" s="122"/>
      <c r="F224" s="122"/>
      <c r="G224" s="122"/>
      <c r="H224" s="122"/>
      <c r="I224" s="122"/>
    </row>
    <row r="225" spans="1:9">
      <c r="A225" s="122"/>
      <c r="B225" s="122"/>
      <c r="C225" s="122"/>
      <c r="D225" s="122"/>
      <c r="E225" s="122"/>
      <c r="F225" s="122"/>
      <c r="G225" s="122"/>
      <c r="H225" s="122"/>
      <c r="I225" s="122"/>
    </row>
    <row r="226" spans="1:9">
      <c r="A226" s="122"/>
      <c r="B226" s="122"/>
      <c r="C226" s="122"/>
      <c r="D226" s="122"/>
      <c r="E226" s="122"/>
      <c r="F226" s="122"/>
      <c r="G226" s="122"/>
      <c r="H226" s="122"/>
      <c r="I226" s="122"/>
    </row>
    <row r="227" spans="1:9">
      <c r="A227" s="122"/>
      <c r="B227" s="122"/>
      <c r="C227" s="122"/>
      <c r="D227" s="122"/>
      <c r="E227" s="122"/>
      <c r="F227" s="122"/>
      <c r="G227" s="122"/>
      <c r="H227" s="122"/>
      <c r="I227" s="122"/>
    </row>
    <row r="228" spans="1:9">
      <c r="A228" s="122"/>
      <c r="B228" s="122"/>
      <c r="C228" s="122"/>
      <c r="D228" s="122"/>
      <c r="E228" s="122"/>
      <c r="F228" s="122"/>
      <c r="G228" s="122"/>
      <c r="H228" s="122"/>
      <c r="I228" s="122"/>
    </row>
    <row r="229" spans="1:9">
      <c r="A229" s="122"/>
      <c r="B229" s="122"/>
      <c r="C229" s="122"/>
      <c r="D229" s="122"/>
      <c r="E229" s="122"/>
      <c r="F229" s="122"/>
      <c r="G229" s="122"/>
      <c r="H229" s="122"/>
      <c r="I229" s="122"/>
    </row>
    <row r="230" spans="1:9">
      <c r="A230" s="122"/>
      <c r="B230" s="122"/>
      <c r="C230" s="122"/>
      <c r="D230" s="122"/>
      <c r="E230" s="122"/>
      <c r="F230" s="122"/>
      <c r="G230" s="122"/>
      <c r="H230" s="122"/>
      <c r="I230" s="122"/>
    </row>
    <row r="231" spans="1:9">
      <c r="A231" s="122"/>
      <c r="B231" s="122"/>
      <c r="C231" s="122"/>
      <c r="D231" s="122"/>
      <c r="E231" s="122"/>
      <c r="F231" s="122"/>
      <c r="G231" s="122"/>
      <c r="H231" s="122"/>
      <c r="I231" s="122"/>
    </row>
    <row r="232" spans="1:9">
      <c r="A232" s="122"/>
      <c r="B232" s="122"/>
      <c r="C232" s="122"/>
      <c r="D232" s="122"/>
      <c r="E232" s="122"/>
      <c r="F232" s="122"/>
      <c r="G232" s="122"/>
      <c r="H232" s="122"/>
      <c r="I232" s="122"/>
    </row>
    <row r="233" spans="1:9">
      <c r="A233" s="122"/>
      <c r="B233" s="122"/>
      <c r="C233" s="122"/>
      <c r="D233" s="122"/>
      <c r="E233" s="122"/>
      <c r="F233" s="122"/>
      <c r="G233" s="122"/>
      <c r="H233" s="122"/>
      <c r="I233" s="122"/>
    </row>
    <row r="234" spans="1:9">
      <c r="A234" s="122"/>
      <c r="B234" s="122"/>
      <c r="C234" s="122"/>
      <c r="D234" s="122"/>
      <c r="E234" s="122"/>
      <c r="F234" s="122"/>
      <c r="G234" s="122"/>
      <c r="H234" s="122"/>
      <c r="I234" s="122"/>
    </row>
    <row r="235" spans="1:9">
      <c r="A235" s="122"/>
      <c r="B235" s="122"/>
      <c r="C235" s="122"/>
      <c r="D235" s="122"/>
      <c r="E235" s="122"/>
      <c r="F235" s="122"/>
      <c r="G235" s="122"/>
      <c r="H235" s="122"/>
      <c r="I235" s="122"/>
    </row>
    <row r="236" spans="1:9">
      <c r="A236" s="122"/>
      <c r="B236" s="122"/>
      <c r="C236" s="122"/>
      <c r="D236" s="122"/>
      <c r="E236" s="122"/>
      <c r="F236" s="122"/>
      <c r="G236" s="122"/>
      <c r="H236" s="122"/>
      <c r="I236" s="122"/>
    </row>
    <row r="237" spans="1:9">
      <c r="A237" s="122"/>
      <c r="B237" s="122"/>
      <c r="C237" s="122"/>
      <c r="D237" s="122"/>
      <c r="E237" s="122"/>
      <c r="F237" s="122"/>
      <c r="G237" s="122"/>
      <c r="H237" s="122"/>
      <c r="I237" s="122"/>
    </row>
    <row r="238" spans="1:9">
      <c r="A238" s="122"/>
      <c r="B238" s="122"/>
      <c r="C238" s="122"/>
      <c r="D238" s="122"/>
      <c r="E238" s="122"/>
      <c r="F238" s="122"/>
      <c r="G238" s="122"/>
      <c r="H238" s="122"/>
      <c r="I238" s="122"/>
    </row>
    <row r="239" spans="1:9">
      <c r="A239" s="122"/>
      <c r="B239" s="122"/>
      <c r="C239" s="122"/>
      <c r="D239" s="122"/>
      <c r="E239" s="122"/>
      <c r="F239" s="122"/>
      <c r="G239" s="122"/>
      <c r="H239" s="122"/>
      <c r="I239" s="122"/>
    </row>
    <row r="240" spans="1:9">
      <c r="A240" s="122"/>
      <c r="B240" s="122"/>
      <c r="C240" s="122"/>
      <c r="D240" s="122"/>
      <c r="E240" s="122"/>
      <c r="F240" s="122"/>
      <c r="G240" s="122"/>
      <c r="H240" s="122"/>
      <c r="I240" s="122"/>
    </row>
    <row r="241" spans="1:9">
      <c r="A241" s="122"/>
      <c r="B241" s="122"/>
      <c r="C241" s="122"/>
      <c r="D241" s="122"/>
      <c r="E241" s="122"/>
      <c r="F241" s="122"/>
      <c r="G241" s="122"/>
      <c r="H241" s="122"/>
      <c r="I241" s="122"/>
    </row>
    <row r="242" spans="1:9">
      <c r="A242" s="122"/>
      <c r="B242" s="122"/>
      <c r="C242" s="122"/>
      <c r="D242" s="122"/>
      <c r="E242" s="122"/>
      <c r="F242" s="122"/>
      <c r="G242" s="122"/>
      <c r="H242" s="122"/>
      <c r="I242" s="122"/>
    </row>
    <row r="243" spans="1:9">
      <c r="A243" s="122"/>
      <c r="B243" s="122"/>
      <c r="C243" s="122"/>
      <c r="D243" s="122"/>
      <c r="E243" s="122"/>
      <c r="F243" s="122"/>
      <c r="G243" s="122"/>
      <c r="H243" s="122"/>
      <c r="I243" s="122"/>
    </row>
    <row r="244" spans="1:9">
      <c r="A244" s="122"/>
      <c r="B244" s="122"/>
      <c r="C244" s="122"/>
      <c r="D244" s="122"/>
      <c r="E244" s="122"/>
      <c r="F244" s="122"/>
      <c r="G244" s="122"/>
      <c r="H244" s="122"/>
      <c r="I244" s="122"/>
    </row>
    <row r="245" spans="1:9">
      <c r="A245" s="122"/>
      <c r="B245" s="122"/>
      <c r="C245" s="122"/>
      <c r="D245" s="122"/>
      <c r="E245" s="122"/>
      <c r="F245" s="122"/>
      <c r="G245" s="122"/>
      <c r="H245" s="122"/>
      <c r="I245" s="122"/>
    </row>
    <row r="246" spans="1:9">
      <c r="A246" s="122"/>
      <c r="B246" s="122"/>
      <c r="C246" s="122"/>
      <c r="D246" s="122"/>
      <c r="E246" s="122"/>
      <c r="F246" s="122"/>
      <c r="G246" s="122"/>
      <c r="H246" s="122"/>
      <c r="I246" s="122"/>
    </row>
    <row r="247" spans="1:9">
      <c r="A247" s="122"/>
      <c r="B247" s="122"/>
      <c r="C247" s="122"/>
      <c r="D247" s="122"/>
      <c r="E247" s="122"/>
      <c r="F247" s="122"/>
      <c r="G247" s="122"/>
      <c r="H247" s="122"/>
      <c r="I247" s="122"/>
    </row>
    <row r="248" spans="1:9">
      <c r="A248" s="122"/>
      <c r="B248" s="122"/>
      <c r="C248" s="122"/>
      <c r="D248" s="122"/>
      <c r="E248" s="122"/>
      <c r="F248" s="122"/>
      <c r="G248" s="122"/>
      <c r="H248" s="122"/>
      <c r="I248" s="122"/>
    </row>
    <row r="249" spans="1:9">
      <c r="A249" s="122"/>
      <c r="B249" s="122"/>
      <c r="C249" s="122"/>
      <c r="D249" s="122"/>
      <c r="E249" s="122"/>
      <c r="F249" s="122"/>
      <c r="G249" s="122"/>
      <c r="H249" s="122"/>
      <c r="I249" s="122"/>
    </row>
    <row r="250" spans="1:9">
      <c r="A250" s="122"/>
      <c r="B250" s="122"/>
      <c r="C250" s="122"/>
      <c r="D250" s="122"/>
      <c r="E250" s="122"/>
      <c r="F250" s="122"/>
      <c r="G250" s="122"/>
      <c r="H250" s="122"/>
      <c r="I250" s="122"/>
    </row>
    <row r="251" spans="1:9">
      <c r="A251" s="122"/>
      <c r="B251" s="122"/>
      <c r="C251" s="122"/>
      <c r="D251" s="122"/>
      <c r="E251" s="122"/>
      <c r="F251" s="122"/>
      <c r="G251" s="122"/>
      <c r="H251" s="122"/>
      <c r="I251" s="122"/>
    </row>
    <row r="252" spans="1:9">
      <c r="A252" s="122"/>
      <c r="B252" s="122"/>
      <c r="C252" s="122"/>
      <c r="D252" s="122"/>
      <c r="E252" s="122"/>
      <c r="F252" s="122"/>
      <c r="G252" s="122"/>
      <c r="H252" s="122"/>
      <c r="I252" s="122"/>
    </row>
    <row r="253" spans="1:9">
      <c r="A253" s="122"/>
      <c r="B253" s="122"/>
      <c r="C253" s="122"/>
      <c r="D253" s="122"/>
      <c r="E253" s="122"/>
      <c r="F253" s="122"/>
      <c r="G253" s="122"/>
      <c r="H253" s="122"/>
      <c r="I253" s="122"/>
    </row>
    <row r="254" spans="1:9">
      <c r="A254" s="122"/>
      <c r="B254" s="122"/>
      <c r="C254" s="122"/>
      <c r="D254" s="122"/>
      <c r="E254" s="122"/>
      <c r="F254" s="122"/>
      <c r="G254" s="122"/>
      <c r="H254" s="122"/>
      <c r="I254" s="122"/>
    </row>
    <row r="255" spans="1:9">
      <c r="A255" s="122"/>
      <c r="B255" s="122"/>
      <c r="C255" s="122"/>
      <c r="D255" s="122"/>
      <c r="E255" s="122"/>
      <c r="F255" s="122"/>
      <c r="G255" s="122"/>
      <c r="H255" s="122"/>
      <c r="I255" s="122"/>
    </row>
    <row r="256" spans="1:9">
      <c r="A256" s="122"/>
      <c r="B256" s="122"/>
      <c r="C256" s="122"/>
      <c r="D256" s="122"/>
      <c r="E256" s="122"/>
      <c r="F256" s="122"/>
      <c r="G256" s="122"/>
      <c r="H256" s="122"/>
      <c r="I256" s="122"/>
    </row>
    <row r="257" spans="1:9">
      <c r="A257" s="122"/>
      <c r="B257" s="122"/>
      <c r="C257" s="122"/>
      <c r="D257" s="122"/>
      <c r="E257" s="122"/>
      <c r="F257" s="122"/>
      <c r="G257" s="122"/>
      <c r="H257" s="122"/>
      <c r="I257" s="122"/>
    </row>
    <row r="258" spans="1:9">
      <c r="A258" s="122"/>
      <c r="B258" s="122"/>
      <c r="C258" s="122"/>
      <c r="D258" s="122"/>
      <c r="E258" s="122"/>
      <c r="F258" s="122"/>
      <c r="G258" s="122"/>
      <c r="H258" s="122"/>
      <c r="I258" s="122"/>
    </row>
    <row r="259" spans="1:9">
      <c r="A259" s="122"/>
      <c r="B259" s="122"/>
      <c r="C259" s="122"/>
      <c r="D259" s="122"/>
      <c r="E259" s="122"/>
      <c r="F259" s="122"/>
      <c r="G259" s="122"/>
      <c r="H259" s="122"/>
      <c r="I259" s="122"/>
    </row>
    <row r="260" spans="1:9">
      <c r="A260" s="122"/>
      <c r="B260" s="122"/>
      <c r="C260" s="122"/>
      <c r="D260" s="122"/>
      <c r="E260" s="122"/>
      <c r="F260" s="122"/>
      <c r="G260" s="122"/>
      <c r="H260" s="122"/>
      <c r="I260" s="122"/>
    </row>
    <row r="261" spans="1:9">
      <c r="A261" s="122"/>
      <c r="B261" s="122"/>
      <c r="C261" s="122"/>
      <c r="D261" s="122"/>
      <c r="E261" s="122"/>
      <c r="F261" s="122"/>
      <c r="G261" s="122"/>
      <c r="H261" s="122"/>
      <c r="I261" s="122"/>
    </row>
    <row r="262" spans="1:9">
      <c r="A262" s="122"/>
      <c r="B262" s="122"/>
      <c r="C262" s="122"/>
      <c r="D262" s="122"/>
      <c r="E262" s="122"/>
      <c r="F262" s="122"/>
      <c r="G262" s="122"/>
      <c r="H262" s="122"/>
      <c r="I262" s="122"/>
    </row>
    <row r="263" spans="1:9">
      <c r="A263" s="122"/>
      <c r="B263" s="122"/>
      <c r="C263" s="122"/>
      <c r="D263" s="122"/>
      <c r="E263" s="122"/>
      <c r="F263" s="122"/>
      <c r="G263" s="122"/>
      <c r="H263" s="122"/>
      <c r="I263" s="122"/>
    </row>
    <row r="264" spans="1:9">
      <c r="A264" s="122"/>
      <c r="B264" s="122"/>
      <c r="C264" s="122"/>
      <c r="D264" s="122"/>
      <c r="E264" s="122"/>
      <c r="F264" s="122"/>
      <c r="G264" s="122"/>
      <c r="H264" s="122"/>
      <c r="I264" s="122"/>
    </row>
    <row r="265" spans="1:9">
      <c r="A265" s="122"/>
      <c r="B265" s="122"/>
      <c r="C265" s="122"/>
      <c r="D265" s="122"/>
      <c r="E265" s="122"/>
      <c r="F265" s="122"/>
      <c r="G265" s="122"/>
      <c r="H265" s="122"/>
      <c r="I265" s="122"/>
    </row>
    <row r="266" spans="1:9">
      <c r="A266" s="122"/>
      <c r="B266" s="122"/>
      <c r="C266" s="122"/>
      <c r="D266" s="122"/>
      <c r="E266" s="122"/>
      <c r="F266" s="122"/>
      <c r="G266" s="122"/>
      <c r="H266" s="122"/>
      <c r="I266" s="122"/>
    </row>
    <row r="267" spans="1:9">
      <c r="A267" s="122"/>
      <c r="B267" s="122"/>
      <c r="C267" s="122"/>
      <c r="D267" s="122"/>
      <c r="E267" s="122"/>
      <c r="F267" s="122"/>
      <c r="G267" s="122"/>
      <c r="H267" s="122"/>
      <c r="I267" s="122"/>
    </row>
    <row r="268" spans="1:9">
      <c r="A268" s="122"/>
      <c r="B268" s="122"/>
      <c r="C268" s="122"/>
      <c r="D268" s="122"/>
      <c r="E268" s="122"/>
      <c r="F268" s="122"/>
      <c r="G268" s="122"/>
      <c r="H268" s="122"/>
      <c r="I268" s="122"/>
    </row>
    <row r="269" spans="1:9">
      <c r="A269" s="122"/>
      <c r="B269" s="122"/>
      <c r="C269" s="122"/>
      <c r="D269" s="122"/>
      <c r="E269" s="122"/>
      <c r="F269" s="122"/>
      <c r="G269" s="122"/>
      <c r="H269" s="122"/>
      <c r="I269" s="122"/>
    </row>
    <row r="270" spans="1:9">
      <c r="A270" s="122"/>
      <c r="B270" s="122"/>
      <c r="C270" s="122"/>
      <c r="D270" s="122"/>
      <c r="E270" s="122"/>
      <c r="F270" s="122"/>
      <c r="G270" s="122"/>
      <c r="H270" s="122"/>
      <c r="I270" s="122"/>
    </row>
    <row r="271" spans="1:9">
      <c r="A271" s="122"/>
      <c r="B271" s="122"/>
      <c r="C271" s="122"/>
      <c r="D271" s="122"/>
      <c r="E271" s="122"/>
      <c r="F271" s="122"/>
      <c r="G271" s="122"/>
      <c r="H271" s="122"/>
      <c r="I271" s="122"/>
    </row>
    <row r="272" spans="1:9">
      <c r="A272" s="122"/>
      <c r="B272" s="122"/>
      <c r="C272" s="122"/>
      <c r="D272" s="122"/>
      <c r="E272" s="122"/>
      <c r="F272" s="122"/>
      <c r="G272" s="122"/>
      <c r="H272" s="122"/>
      <c r="I272" s="122"/>
    </row>
    <row r="273" spans="1:9">
      <c r="A273" s="122"/>
      <c r="B273" s="122"/>
      <c r="C273" s="122"/>
      <c r="D273" s="122"/>
      <c r="E273" s="122"/>
      <c r="F273" s="122"/>
      <c r="G273" s="122"/>
      <c r="H273" s="122"/>
      <c r="I273" s="122"/>
    </row>
    <row r="274" spans="1:9">
      <c r="A274" s="122"/>
      <c r="B274" s="122"/>
      <c r="C274" s="122"/>
      <c r="D274" s="122"/>
      <c r="E274" s="122"/>
      <c r="F274" s="122"/>
      <c r="G274" s="122"/>
      <c r="H274" s="122"/>
      <c r="I274" s="122"/>
    </row>
    <row r="275" spans="1:9">
      <c r="A275" s="122"/>
      <c r="B275" s="122"/>
      <c r="C275" s="122"/>
      <c r="D275" s="122"/>
      <c r="E275" s="122"/>
      <c r="F275" s="122"/>
      <c r="G275" s="122"/>
      <c r="H275" s="122"/>
      <c r="I275" s="122"/>
    </row>
    <row r="276" spans="1:9">
      <c r="A276" s="122"/>
      <c r="B276" s="122"/>
      <c r="C276" s="122"/>
      <c r="D276" s="122"/>
      <c r="E276" s="122"/>
      <c r="F276" s="122"/>
      <c r="G276" s="122"/>
      <c r="H276" s="122"/>
      <c r="I276" s="122"/>
    </row>
    <row r="277" spans="1:9">
      <c r="A277" s="122"/>
      <c r="B277" s="122"/>
      <c r="C277" s="122"/>
      <c r="D277" s="122"/>
      <c r="E277" s="122"/>
      <c r="F277" s="122"/>
      <c r="G277" s="122"/>
      <c r="H277" s="122"/>
      <c r="I277" s="122"/>
    </row>
    <row r="278" spans="1:9">
      <c r="A278" s="122"/>
      <c r="B278" s="122"/>
      <c r="C278" s="122"/>
      <c r="D278" s="122"/>
      <c r="E278" s="122"/>
      <c r="F278" s="122"/>
      <c r="G278" s="122"/>
      <c r="H278" s="122"/>
      <c r="I278" s="122"/>
    </row>
    <row r="279" spans="1:9">
      <c r="A279" s="122"/>
      <c r="B279" s="122"/>
      <c r="C279" s="122"/>
      <c r="D279" s="122"/>
      <c r="E279" s="122"/>
      <c r="F279" s="122"/>
      <c r="G279" s="122"/>
      <c r="H279" s="122"/>
      <c r="I279" s="122"/>
    </row>
    <row r="280" spans="1:9">
      <c r="A280" s="122"/>
      <c r="B280" s="122"/>
      <c r="C280" s="122"/>
      <c r="D280" s="122"/>
      <c r="E280" s="122"/>
      <c r="F280" s="122"/>
      <c r="G280" s="122"/>
      <c r="H280" s="122"/>
      <c r="I280" s="122"/>
    </row>
    <row r="281" spans="1:9">
      <c r="A281" s="122"/>
      <c r="B281" s="122"/>
      <c r="C281" s="122"/>
      <c r="D281" s="122"/>
      <c r="E281" s="122"/>
      <c r="F281" s="122"/>
      <c r="G281" s="122"/>
      <c r="H281" s="122"/>
      <c r="I281" s="122"/>
    </row>
    <row r="282" spans="1:9">
      <c r="A282" s="122"/>
      <c r="B282" s="122"/>
      <c r="C282" s="122"/>
      <c r="D282" s="122"/>
      <c r="E282" s="122"/>
      <c r="F282" s="122"/>
      <c r="G282" s="122"/>
      <c r="H282" s="122"/>
      <c r="I282" s="122"/>
    </row>
    <row r="283" spans="1:9">
      <c r="A283" s="122"/>
      <c r="B283" s="122"/>
      <c r="C283" s="122"/>
      <c r="D283" s="122"/>
      <c r="E283" s="122"/>
      <c r="F283" s="122"/>
      <c r="G283" s="122"/>
      <c r="H283" s="122"/>
      <c r="I283" s="122"/>
    </row>
    <row r="284" spans="1:9">
      <c r="A284" s="122"/>
      <c r="B284" s="122"/>
      <c r="C284" s="122"/>
      <c r="D284" s="122"/>
      <c r="E284" s="122"/>
      <c r="F284" s="122"/>
      <c r="G284" s="122"/>
      <c r="H284" s="122"/>
      <c r="I284" s="122"/>
    </row>
    <row r="285" spans="1:9">
      <c r="A285" s="122"/>
      <c r="B285" s="122"/>
      <c r="C285" s="122"/>
      <c r="D285" s="122"/>
      <c r="E285" s="122"/>
      <c r="F285" s="122"/>
      <c r="G285" s="122"/>
      <c r="H285" s="122"/>
      <c r="I285" s="122"/>
    </row>
    <row r="286" spans="1:9">
      <c r="A286" s="122"/>
      <c r="B286" s="122"/>
      <c r="C286" s="122"/>
      <c r="D286" s="122"/>
      <c r="E286" s="122"/>
      <c r="F286" s="122"/>
      <c r="G286" s="122"/>
      <c r="H286" s="122"/>
      <c r="I286" s="122"/>
    </row>
    <row r="287" spans="1:9">
      <c r="A287" s="122"/>
      <c r="B287" s="122"/>
      <c r="C287" s="122"/>
      <c r="D287" s="122"/>
      <c r="E287" s="122"/>
      <c r="F287" s="122"/>
      <c r="G287" s="122"/>
      <c r="H287" s="122"/>
      <c r="I287" s="122"/>
    </row>
    <row r="288" spans="1:9">
      <c r="A288" s="122"/>
      <c r="B288" s="122"/>
      <c r="C288" s="122"/>
      <c r="D288" s="122"/>
      <c r="E288" s="122"/>
      <c r="F288" s="122"/>
      <c r="G288" s="122"/>
      <c r="H288" s="122"/>
      <c r="I288" s="122"/>
    </row>
    <row r="289" spans="1:9">
      <c r="A289" s="122"/>
      <c r="B289" s="122"/>
      <c r="C289" s="122"/>
      <c r="D289" s="122"/>
      <c r="E289" s="122"/>
      <c r="F289" s="122"/>
      <c r="G289" s="122"/>
      <c r="H289" s="122"/>
      <c r="I289" s="122"/>
    </row>
    <row r="290" spans="1:9">
      <c r="A290" s="122"/>
      <c r="B290" s="122"/>
      <c r="C290" s="122"/>
      <c r="D290" s="122"/>
      <c r="E290" s="122"/>
      <c r="F290" s="122"/>
      <c r="G290" s="122"/>
      <c r="H290" s="122"/>
      <c r="I290" s="122"/>
    </row>
    <row r="291" spans="1:9">
      <c r="A291" s="122"/>
      <c r="B291" s="122"/>
      <c r="C291" s="122"/>
      <c r="D291" s="122"/>
      <c r="E291" s="122"/>
      <c r="F291" s="122"/>
      <c r="G291" s="122"/>
      <c r="H291" s="122"/>
      <c r="I291" s="122"/>
    </row>
    <row r="292" spans="1:9">
      <c r="A292" s="122"/>
      <c r="B292" s="122"/>
      <c r="C292" s="122"/>
      <c r="D292" s="122"/>
      <c r="E292" s="122"/>
      <c r="F292" s="122"/>
      <c r="G292" s="122"/>
      <c r="H292" s="122"/>
      <c r="I292" s="122"/>
    </row>
    <row r="293" spans="1:9">
      <c r="A293" s="122"/>
      <c r="B293" s="122"/>
      <c r="C293" s="122"/>
      <c r="D293" s="122"/>
      <c r="E293" s="122"/>
      <c r="F293" s="122"/>
      <c r="G293" s="122"/>
      <c r="H293" s="122"/>
      <c r="I293" s="122"/>
    </row>
    <row r="294" spans="1:9">
      <c r="A294" s="122"/>
      <c r="B294" s="122"/>
      <c r="C294" s="122"/>
      <c r="D294" s="122"/>
      <c r="E294" s="122"/>
      <c r="F294" s="122"/>
      <c r="G294" s="122"/>
      <c r="H294" s="122"/>
      <c r="I294" s="122"/>
    </row>
    <row r="295" spans="1:9">
      <c r="A295" s="122"/>
      <c r="B295" s="122"/>
      <c r="C295" s="122"/>
      <c r="D295" s="122"/>
      <c r="E295" s="122"/>
      <c r="F295" s="122"/>
      <c r="G295" s="122"/>
      <c r="H295" s="122"/>
      <c r="I295" s="122"/>
    </row>
    <row r="296" spans="1:9">
      <c r="A296" s="122"/>
      <c r="B296" s="122"/>
      <c r="C296" s="122"/>
      <c r="D296" s="122"/>
      <c r="E296" s="122"/>
      <c r="F296" s="122"/>
      <c r="G296" s="122"/>
      <c r="H296" s="122"/>
      <c r="I296" s="122"/>
    </row>
    <row r="297" spans="1:9">
      <c r="A297" s="122"/>
      <c r="B297" s="122"/>
      <c r="C297" s="122"/>
      <c r="D297" s="122"/>
      <c r="E297" s="122"/>
      <c r="F297" s="122"/>
      <c r="G297" s="122"/>
      <c r="H297" s="122"/>
      <c r="I297" s="122"/>
    </row>
    <row r="298" spans="1:9">
      <c r="A298" s="122"/>
      <c r="B298" s="122"/>
      <c r="C298" s="122"/>
      <c r="D298" s="122"/>
      <c r="E298" s="122"/>
      <c r="F298" s="122"/>
      <c r="G298" s="122"/>
      <c r="H298" s="122"/>
      <c r="I298" s="122"/>
    </row>
    <row r="299" spans="1:9">
      <c r="A299" s="122"/>
      <c r="B299" s="122"/>
      <c r="C299" s="122"/>
      <c r="D299" s="122"/>
      <c r="E299" s="122"/>
      <c r="F299" s="122"/>
      <c r="G299" s="122"/>
      <c r="H299" s="122"/>
      <c r="I299" s="122"/>
    </row>
    <row r="300" spans="1:9">
      <c r="A300" s="122"/>
      <c r="B300" s="122"/>
      <c r="C300" s="122"/>
      <c r="D300" s="122"/>
      <c r="E300" s="122"/>
      <c r="F300" s="122"/>
      <c r="G300" s="122"/>
      <c r="H300" s="122"/>
      <c r="I300" s="122"/>
    </row>
    <row r="301" spans="1:9">
      <c r="A301" s="122"/>
      <c r="B301" s="122"/>
      <c r="C301" s="122"/>
      <c r="D301" s="122"/>
      <c r="E301" s="122"/>
      <c r="F301" s="122"/>
      <c r="G301" s="122"/>
      <c r="H301" s="122"/>
      <c r="I301" s="122"/>
    </row>
    <row r="302" spans="1:9">
      <c r="A302" s="122"/>
      <c r="B302" s="122"/>
      <c r="C302" s="122"/>
      <c r="D302" s="122"/>
      <c r="E302" s="122"/>
      <c r="F302" s="122"/>
      <c r="G302" s="122"/>
      <c r="H302" s="122"/>
      <c r="I302" s="122"/>
    </row>
    <row r="303" spans="1:9">
      <c r="A303" s="122"/>
      <c r="B303" s="122"/>
      <c r="C303" s="122"/>
      <c r="D303" s="122"/>
      <c r="E303" s="122"/>
      <c r="F303" s="122"/>
      <c r="G303" s="122"/>
      <c r="H303" s="122"/>
      <c r="I303" s="122"/>
    </row>
    <row r="304" spans="1:9">
      <c r="A304" s="122"/>
      <c r="B304" s="122"/>
      <c r="C304" s="122"/>
      <c r="D304" s="122"/>
      <c r="E304" s="122"/>
      <c r="F304" s="122"/>
      <c r="G304" s="122"/>
      <c r="H304" s="122"/>
      <c r="I304" s="122"/>
    </row>
    <row r="305" spans="1:9">
      <c r="A305" s="122"/>
      <c r="B305" s="122"/>
      <c r="C305" s="122"/>
      <c r="D305" s="122"/>
      <c r="E305" s="122"/>
      <c r="F305" s="122"/>
      <c r="G305" s="122"/>
      <c r="H305" s="122"/>
      <c r="I305" s="122"/>
    </row>
    <row r="306" spans="1:9">
      <c r="A306" s="122"/>
      <c r="B306" s="122"/>
      <c r="C306" s="122"/>
      <c r="D306" s="122"/>
      <c r="E306" s="122"/>
      <c r="F306" s="122"/>
      <c r="G306" s="122"/>
      <c r="H306" s="122"/>
      <c r="I306" s="122"/>
    </row>
    <row r="307" spans="1:9">
      <c r="A307" s="122"/>
      <c r="B307" s="122"/>
      <c r="C307" s="122"/>
      <c r="D307" s="122"/>
      <c r="E307" s="122"/>
      <c r="F307" s="122"/>
      <c r="G307" s="122"/>
      <c r="H307" s="122"/>
      <c r="I307" s="122"/>
    </row>
    <row r="308" spans="1:9">
      <c r="A308" s="122"/>
      <c r="B308" s="122"/>
      <c r="C308" s="122"/>
      <c r="D308" s="122"/>
      <c r="E308" s="122"/>
      <c r="F308" s="122"/>
      <c r="G308" s="122"/>
      <c r="H308" s="122"/>
      <c r="I308" s="122"/>
    </row>
    <row r="309" spans="1:9">
      <c r="A309" s="122"/>
      <c r="B309" s="122"/>
      <c r="C309" s="122"/>
      <c r="D309" s="122"/>
      <c r="E309" s="122"/>
      <c r="F309" s="122"/>
      <c r="G309" s="122"/>
      <c r="H309" s="122"/>
      <c r="I309" s="122"/>
    </row>
    <row r="310" spans="1:9">
      <c r="A310" s="122"/>
      <c r="B310" s="122"/>
      <c r="C310" s="122"/>
      <c r="D310" s="122"/>
      <c r="E310" s="122"/>
      <c r="F310" s="122"/>
      <c r="G310" s="122"/>
      <c r="H310" s="122"/>
      <c r="I310" s="122"/>
    </row>
    <row r="311" spans="1:9">
      <c r="A311" s="122"/>
      <c r="B311" s="122"/>
      <c r="C311" s="122"/>
      <c r="D311" s="122"/>
      <c r="E311" s="122"/>
      <c r="F311" s="122"/>
      <c r="G311" s="122"/>
      <c r="H311" s="122"/>
      <c r="I311" s="122"/>
    </row>
    <row r="312" spans="1:9">
      <c r="A312" s="122"/>
      <c r="B312" s="122"/>
      <c r="C312" s="122"/>
      <c r="D312" s="122"/>
      <c r="E312" s="122"/>
      <c r="F312" s="122"/>
      <c r="G312" s="122"/>
      <c r="H312" s="122"/>
      <c r="I312" s="122"/>
    </row>
    <row r="313" spans="1:9">
      <c r="A313" s="122"/>
      <c r="B313" s="122"/>
      <c r="C313" s="122"/>
      <c r="D313" s="122"/>
      <c r="E313" s="122"/>
      <c r="F313" s="122"/>
      <c r="G313" s="122"/>
      <c r="H313" s="122"/>
      <c r="I313" s="122"/>
    </row>
    <row r="314" spans="1:9">
      <c r="A314" s="122"/>
      <c r="B314" s="122"/>
      <c r="C314" s="122"/>
      <c r="D314" s="122"/>
      <c r="E314" s="122"/>
      <c r="F314" s="122"/>
      <c r="G314" s="122"/>
      <c r="H314" s="122"/>
      <c r="I314" s="122"/>
    </row>
    <row r="315" spans="1:9">
      <c r="A315" s="122"/>
      <c r="B315" s="122"/>
      <c r="C315" s="122"/>
      <c r="D315" s="122"/>
      <c r="E315" s="122"/>
      <c r="F315" s="122"/>
      <c r="G315" s="122"/>
      <c r="H315" s="122"/>
      <c r="I315" s="122"/>
    </row>
    <row r="316" spans="1:9">
      <c r="A316" s="122"/>
      <c r="B316" s="122"/>
      <c r="C316" s="122"/>
      <c r="D316" s="122"/>
      <c r="E316" s="122"/>
      <c r="F316" s="122"/>
      <c r="G316" s="122"/>
      <c r="H316" s="122"/>
      <c r="I316" s="122"/>
    </row>
    <row r="317" spans="1:9">
      <c r="A317" s="122"/>
      <c r="B317" s="122"/>
      <c r="C317" s="122"/>
      <c r="D317" s="122"/>
      <c r="E317" s="122"/>
      <c r="F317" s="122"/>
      <c r="G317" s="122"/>
      <c r="H317" s="122"/>
      <c r="I317" s="122"/>
    </row>
    <row r="318" spans="1:9">
      <c r="A318" s="122"/>
      <c r="B318" s="122"/>
      <c r="C318" s="122"/>
      <c r="D318" s="122"/>
      <c r="E318" s="122"/>
      <c r="F318" s="122"/>
      <c r="G318" s="122"/>
      <c r="H318" s="122"/>
      <c r="I318" s="122"/>
    </row>
    <row r="319" spans="1:9">
      <c r="A319" s="122"/>
      <c r="B319" s="122"/>
      <c r="C319" s="122"/>
      <c r="D319" s="122"/>
      <c r="E319" s="122"/>
      <c r="F319" s="122"/>
      <c r="G319" s="122"/>
      <c r="H319" s="122"/>
      <c r="I319" s="122"/>
    </row>
    <row r="320" spans="1:9">
      <c r="A320" s="122"/>
      <c r="B320" s="122"/>
      <c r="C320" s="122"/>
      <c r="D320" s="122"/>
      <c r="E320" s="122"/>
      <c r="F320" s="122"/>
      <c r="G320" s="122"/>
      <c r="H320" s="122"/>
      <c r="I320" s="122"/>
    </row>
    <row r="321" spans="1:9">
      <c r="A321" s="122"/>
      <c r="B321" s="122"/>
      <c r="C321" s="122"/>
      <c r="D321" s="122"/>
      <c r="E321" s="122"/>
      <c r="F321" s="122"/>
      <c r="G321" s="122"/>
      <c r="H321" s="122"/>
      <c r="I321" s="122"/>
    </row>
    <row r="322" spans="1:9">
      <c r="A322" s="122"/>
      <c r="B322" s="122"/>
      <c r="C322" s="122"/>
      <c r="D322" s="122"/>
      <c r="E322" s="122"/>
      <c r="F322" s="122"/>
      <c r="G322" s="122"/>
      <c r="H322" s="122"/>
      <c r="I322" s="122"/>
    </row>
    <row r="323" spans="1:9">
      <c r="A323" s="122"/>
      <c r="B323" s="122"/>
      <c r="C323" s="122"/>
      <c r="D323" s="122"/>
      <c r="E323" s="122"/>
      <c r="F323" s="122"/>
      <c r="G323" s="122"/>
      <c r="H323" s="122"/>
      <c r="I323" s="122"/>
    </row>
    <row r="324" spans="1:9">
      <c r="A324" s="122"/>
      <c r="B324" s="122"/>
      <c r="C324" s="122"/>
      <c r="D324" s="122"/>
      <c r="E324" s="122"/>
      <c r="F324" s="122"/>
      <c r="G324" s="122"/>
      <c r="H324" s="122"/>
      <c r="I324" s="122"/>
    </row>
    <row r="325" spans="1:9">
      <c r="A325" s="122"/>
      <c r="B325" s="122"/>
      <c r="C325" s="122"/>
      <c r="D325" s="122"/>
      <c r="E325" s="122"/>
      <c r="F325" s="122"/>
      <c r="G325" s="122"/>
      <c r="H325" s="122"/>
      <c r="I325" s="122"/>
    </row>
    <row r="326" spans="1:9">
      <c r="A326" s="122"/>
      <c r="B326" s="122"/>
      <c r="C326" s="122"/>
      <c r="D326" s="122"/>
      <c r="E326" s="122"/>
      <c r="F326" s="122"/>
      <c r="G326" s="122"/>
      <c r="H326" s="122"/>
      <c r="I326" s="122"/>
    </row>
    <row r="327" spans="1:9">
      <c r="A327" s="122"/>
      <c r="B327" s="122"/>
      <c r="C327" s="122"/>
      <c r="D327" s="122"/>
      <c r="E327" s="122"/>
      <c r="F327" s="122"/>
      <c r="G327" s="122"/>
      <c r="H327" s="122"/>
      <c r="I327" s="122"/>
    </row>
    <row r="328" spans="1:9">
      <c r="A328" s="122"/>
      <c r="B328" s="122"/>
      <c r="C328" s="122"/>
      <c r="D328" s="122"/>
      <c r="E328" s="122"/>
      <c r="F328" s="122"/>
      <c r="G328" s="122"/>
      <c r="H328" s="122"/>
      <c r="I328" s="122"/>
    </row>
    <row r="329" spans="1:9">
      <c r="A329" s="122"/>
      <c r="B329" s="122"/>
      <c r="C329" s="122"/>
      <c r="D329" s="122"/>
      <c r="E329" s="122"/>
      <c r="F329" s="122"/>
      <c r="G329" s="122"/>
      <c r="H329" s="122"/>
      <c r="I329" s="122"/>
    </row>
    <row r="330" spans="1:9">
      <c r="A330" s="122"/>
      <c r="B330" s="122"/>
      <c r="C330" s="122"/>
      <c r="D330" s="122"/>
      <c r="E330" s="122"/>
      <c r="F330" s="122"/>
      <c r="G330" s="122"/>
      <c r="H330" s="122"/>
      <c r="I330" s="122"/>
    </row>
    <row r="331" spans="1:9">
      <c r="A331" s="122"/>
      <c r="B331" s="122"/>
      <c r="C331" s="122"/>
      <c r="D331" s="122"/>
      <c r="E331" s="122"/>
      <c r="F331" s="122"/>
      <c r="G331" s="122"/>
      <c r="H331" s="122"/>
      <c r="I331" s="122"/>
    </row>
    <row r="332" spans="1:9">
      <c r="A332" s="122"/>
      <c r="B332" s="122"/>
      <c r="C332" s="122"/>
      <c r="D332" s="122"/>
      <c r="E332" s="122"/>
      <c r="F332" s="122"/>
      <c r="G332" s="122"/>
      <c r="H332" s="122"/>
      <c r="I332" s="122"/>
    </row>
    <row r="333" spans="1:9">
      <c r="A333" s="122"/>
      <c r="B333" s="122"/>
      <c r="C333" s="122"/>
      <c r="D333" s="122"/>
      <c r="E333" s="122"/>
      <c r="F333" s="122"/>
      <c r="G333" s="122"/>
      <c r="H333" s="122"/>
      <c r="I333" s="122"/>
    </row>
    <row r="334" spans="1:9">
      <c r="A334" s="122"/>
      <c r="B334" s="122"/>
      <c r="C334" s="122"/>
      <c r="D334" s="122"/>
      <c r="E334" s="122"/>
      <c r="F334" s="122"/>
      <c r="G334" s="122"/>
      <c r="H334" s="122"/>
      <c r="I334" s="122"/>
    </row>
    <row r="335" spans="1:9">
      <c r="A335" s="122"/>
      <c r="B335" s="122"/>
      <c r="C335" s="122"/>
      <c r="D335" s="122"/>
      <c r="E335" s="122"/>
      <c r="F335" s="122"/>
      <c r="G335" s="122"/>
      <c r="H335" s="122"/>
      <c r="I335" s="122"/>
    </row>
    <row r="336" spans="1:9">
      <c r="A336" s="122"/>
      <c r="B336" s="122"/>
      <c r="C336" s="122"/>
      <c r="D336" s="122"/>
      <c r="E336" s="122"/>
      <c r="F336" s="122"/>
      <c r="G336" s="122"/>
      <c r="H336" s="122"/>
      <c r="I336" s="122"/>
    </row>
    <row r="337" spans="1:9">
      <c r="A337" s="122"/>
      <c r="B337" s="122"/>
      <c r="C337" s="122"/>
      <c r="D337" s="122"/>
      <c r="E337" s="122"/>
      <c r="F337" s="122"/>
      <c r="G337" s="122"/>
      <c r="H337" s="122"/>
      <c r="I337" s="122"/>
    </row>
    <row r="338" spans="1:9">
      <c r="A338" s="122"/>
      <c r="B338" s="122"/>
      <c r="C338" s="122"/>
      <c r="D338" s="122"/>
      <c r="E338" s="122"/>
      <c r="F338" s="122"/>
      <c r="G338" s="122"/>
      <c r="H338" s="122"/>
      <c r="I338" s="122"/>
    </row>
    <row r="339" spans="1:9">
      <c r="A339" s="122"/>
      <c r="B339" s="122"/>
      <c r="C339" s="122"/>
      <c r="D339" s="122"/>
      <c r="E339" s="122"/>
      <c r="F339" s="122"/>
      <c r="G339" s="122"/>
      <c r="H339" s="122"/>
      <c r="I339" s="122"/>
    </row>
    <row r="340" spans="1:9">
      <c r="A340" s="122"/>
      <c r="B340" s="122"/>
      <c r="C340" s="122"/>
      <c r="D340" s="122"/>
      <c r="E340" s="122"/>
      <c r="F340" s="122"/>
      <c r="G340" s="122"/>
      <c r="H340" s="122"/>
      <c r="I340" s="122"/>
    </row>
    <row r="341" spans="1:9">
      <c r="A341" s="122"/>
      <c r="B341" s="122"/>
      <c r="C341" s="122"/>
      <c r="D341" s="122"/>
      <c r="E341" s="122"/>
      <c r="F341" s="122"/>
      <c r="G341" s="122"/>
      <c r="H341" s="122"/>
      <c r="I341" s="122"/>
    </row>
    <row r="342" spans="1:9">
      <c r="A342" s="122"/>
      <c r="B342" s="122"/>
      <c r="C342" s="122"/>
      <c r="D342" s="122"/>
      <c r="E342" s="122"/>
      <c r="F342" s="122"/>
      <c r="G342" s="122"/>
      <c r="H342" s="122"/>
      <c r="I342" s="122"/>
    </row>
    <row r="343" spans="1:9">
      <c r="A343" s="122"/>
      <c r="B343" s="122"/>
      <c r="C343" s="122"/>
      <c r="D343" s="122"/>
      <c r="E343" s="122"/>
      <c r="F343" s="122"/>
      <c r="G343" s="122"/>
      <c r="H343" s="122"/>
      <c r="I343" s="122"/>
    </row>
    <row r="344" spans="1:9">
      <c r="A344" s="122"/>
      <c r="B344" s="122"/>
      <c r="C344" s="122"/>
      <c r="D344" s="122"/>
      <c r="E344" s="122"/>
      <c r="F344" s="122"/>
      <c r="G344" s="122"/>
      <c r="H344" s="122"/>
      <c r="I344" s="122"/>
    </row>
    <row r="345" spans="1:9">
      <c r="A345" s="122"/>
      <c r="B345" s="122"/>
      <c r="C345" s="122"/>
      <c r="D345" s="122"/>
      <c r="E345" s="122"/>
      <c r="F345" s="122"/>
      <c r="G345" s="122"/>
      <c r="H345" s="122"/>
      <c r="I345" s="122"/>
    </row>
    <row r="346" spans="1:9">
      <c r="A346" s="122"/>
      <c r="B346" s="122"/>
      <c r="C346" s="122"/>
      <c r="D346" s="122"/>
      <c r="E346" s="122"/>
      <c r="F346" s="122"/>
      <c r="G346" s="122"/>
      <c r="H346" s="122"/>
      <c r="I346" s="122"/>
    </row>
    <row r="347" spans="1:9">
      <c r="A347" s="122"/>
      <c r="B347" s="122"/>
      <c r="C347" s="122"/>
      <c r="D347" s="122"/>
      <c r="E347" s="122"/>
      <c r="F347" s="122"/>
      <c r="G347" s="122"/>
      <c r="H347" s="122"/>
      <c r="I347" s="122"/>
    </row>
    <row r="348" spans="1:9">
      <c r="A348" s="122"/>
      <c r="B348" s="122"/>
      <c r="C348" s="122"/>
      <c r="D348" s="122"/>
      <c r="E348" s="122"/>
      <c r="F348" s="122"/>
      <c r="G348" s="122"/>
      <c r="H348" s="122"/>
      <c r="I348" s="122"/>
    </row>
    <row r="349" spans="1:9">
      <c r="A349" s="122"/>
      <c r="B349" s="122"/>
      <c r="C349" s="122"/>
      <c r="D349" s="122"/>
      <c r="E349" s="122"/>
      <c r="F349" s="122"/>
      <c r="G349" s="122"/>
      <c r="H349" s="122"/>
      <c r="I349" s="122"/>
    </row>
    <row r="350" spans="1:9">
      <c r="A350" s="122"/>
      <c r="B350" s="122"/>
      <c r="C350" s="122"/>
      <c r="D350" s="122"/>
      <c r="E350" s="122"/>
      <c r="F350" s="122"/>
      <c r="G350" s="122"/>
      <c r="H350" s="122"/>
      <c r="I350" s="122"/>
    </row>
    <row r="351" spans="1:9">
      <c r="A351" s="122"/>
      <c r="B351" s="122"/>
      <c r="C351" s="122"/>
      <c r="D351" s="122"/>
      <c r="E351" s="122"/>
      <c r="F351" s="122"/>
      <c r="G351" s="122"/>
      <c r="H351" s="122"/>
      <c r="I351" s="122"/>
    </row>
    <row r="352" spans="1:9">
      <c r="A352" s="122"/>
      <c r="B352" s="122"/>
      <c r="C352" s="122"/>
      <c r="D352" s="122"/>
      <c r="E352" s="122"/>
      <c r="F352" s="122"/>
      <c r="G352" s="122"/>
      <c r="H352" s="122"/>
      <c r="I352" s="122"/>
    </row>
    <row r="353" spans="1:9">
      <c r="A353" s="122"/>
      <c r="B353" s="122"/>
      <c r="C353" s="122"/>
      <c r="D353" s="122"/>
      <c r="E353" s="122"/>
      <c r="F353" s="122"/>
      <c r="G353" s="122"/>
      <c r="H353" s="122"/>
      <c r="I353" s="122"/>
    </row>
    <row r="354" spans="1:9">
      <c r="A354" s="122"/>
      <c r="B354" s="122"/>
      <c r="C354" s="122"/>
      <c r="D354" s="122"/>
      <c r="E354" s="122"/>
      <c r="F354" s="122"/>
      <c r="G354" s="122"/>
      <c r="H354" s="122"/>
      <c r="I354" s="122"/>
    </row>
    <row r="355" spans="1:9">
      <c r="A355" s="122"/>
      <c r="B355" s="122"/>
      <c r="C355" s="122"/>
      <c r="D355" s="122"/>
      <c r="E355" s="122"/>
      <c r="F355" s="122"/>
      <c r="G355" s="122"/>
      <c r="H355" s="122"/>
      <c r="I355" s="122"/>
    </row>
    <row r="356" spans="1:9">
      <c r="A356" s="122"/>
      <c r="B356" s="122"/>
      <c r="C356" s="122"/>
      <c r="D356" s="122"/>
      <c r="E356" s="122"/>
      <c r="F356" s="122"/>
      <c r="G356" s="122"/>
      <c r="H356" s="122"/>
      <c r="I356" s="122"/>
    </row>
    <row r="357" spans="1:9">
      <c r="A357" s="122"/>
      <c r="B357" s="122"/>
      <c r="C357" s="122"/>
      <c r="D357" s="122"/>
      <c r="E357" s="122"/>
      <c r="F357" s="122"/>
      <c r="G357" s="122"/>
      <c r="H357" s="122"/>
      <c r="I357" s="122"/>
    </row>
    <row r="358" spans="1:9">
      <c r="A358" s="122"/>
      <c r="B358" s="122"/>
      <c r="C358" s="122"/>
      <c r="D358" s="122"/>
      <c r="E358" s="122"/>
      <c r="F358" s="122"/>
      <c r="G358" s="122"/>
      <c r="H358" s="122"/>
      <c r="I358" s="122"/>
    </row>
    <row r="359" spans="1:9">
      <c r="A359" s="122"/>
      <c r="B359" s="122"/>
      <c r="C359" s="122"/>
      <c r="D359" s="122"/>
      <c r="E359" s="122"/>
      <c r="F359" s="122"/>
      <c r="G359" s="122"/>
      <c r="H359" s="122"/>
      <c r="I359" s="122"/>
    </row>
    <row r="360" spans="1:9">
      <c r="A360" s="122"/>
      <c r="B360" s="122"/>
      <c r="C360" s="122"/>
      <c r="D360" s="122"/>
      <c r="E360" s="122"/>
      <c r="F360" s="122"/>
      <c r="G360" s="122"/>
      <c r="H360" s="122"/>
      <c r="I360" s="122"/>
    </row>
    <row r="361" spans="1:9">
      <c r="A361" s="122"/>
      <c r="B361" s="122"/>
      <c r="C361" s="122"/>
      <c r="D361" s="122"/>
      <c r="E361" s="122"/>
      <c r="F361" s="122"/>
      <c r="G361" s="122"/>
      <c r="H361" s="122"/>
      <c r="I361" s="122"/>
    </row>
    <row r="362" spans="1:9">
      <c r="A362" s="122"/>
      <c r="B362" s="122"/>
      <c r="C362" s="122"/>
      <c r="D362" s="122"/>
      <c r="E362" s="122"/>
      <c r="F362" s="122"/>
      <c r="G362" s="122"/>
      <c r="H362" s="122"/>
      <c r="I362" s="122"/>
    </row>
    <row r="363" spans="1:9">
      <c r="A363" s="122"/>
      <c r="B363" s="122"/>
      <c r="C363" s="122"/>
      <c r="D363" s="122"/>
      <c r="E363" s="122"/>
      <c r="F363" s="122"/>
      <c r="G363" s="122"/>
      <c r="H363" s="122"/>
      <c r="I363" s="122"/>
    </row>
    <row r="364" spans="1:9">
      <c r="A364" s="122"/>
      <c r="B364" s="122"/>
      <c r="C364" s="122"/>
      <c r="D364" s="122"/>
      <c r="E364" s="122"/>
      <c r="F364" s="122"/>
      <c r="G364" s="122"/>
      <c r="H364" s="122"/>
      <c r="I364" s="122"/>
    </row>
    <row r="365" spans="1:9">
      <c r="A365" s="122"/>
      <c r="B365" s="122"/>
      <c r="C365" s="122"/>
      <c r="D365" s="122"/>
      <c r="E365" s="122"/>
      <c r="F365" s="122"/>
      <c r="G365" s="122"/>
      <c r="H365" s="122"/>
      <c r="I365" s="122"/>
    </row>
    <row r="366" spans="1:9">
      <c r="A366" s="122"/>
      <c r="B366" s="122"/>
      <c r="C366" s="122"/>
      <c r="D366" s="122"/>
      <c r="E366" s="122"/>
      <c r="F366" s="122"/>
      <c r="G366" s="122"/>
      <c r="H366" s="122"/>
      <c r="I366" s="122"/>
    </row>
    <row r="367" spans="1:9">
      <c r="A367" s="122"/>
      <c r="B367" s="122"/>
      <c r="C367" s="122"/>
      <c r="D367" s="122"/>
      <c r="E367" s="122"/>
      <c r="F367" s="122"/>
      <c r="G367" s="122"/>
      <c r="H367" s="122"/>
      <c r="I367" s="122"/>
    </row>
    <row r="368" spans="1:9">
      <c r="A368" s="122"/>
      <c r="B368" s="122"/>
      <c r="C368" s="122"/>
      <c r="D368" s="122"/>
      <c r="E368" s="122"/>
      <c r="F368" s="122"/>
      <c r="G368" s="122"/>
      <c r="H368" s="122"/>
      <c r="I368" s="122"/>
    </row>
    <row r="369" spans="1:9">
      <c r="A369" s="122"/>
      <c r="B369" s="122"/>
      <c r="C369" s="122"/>
      <c r="D369" s="122"/>
      <c r="E369" s="122"/>
      <c r="F369" s="122"/>
      <c r="G369" s="122"/>
      <c r="H369" s="122"/>
      <c r="I369" s="122"/>
    </row>
    <row r="370" spans="1:9">
      <c r="A370" s="122"/>
      <c r="B370" s="122"/>
      <c r="C370" s="122"/>
      <c r="D370" s="122"/>
      <c r="E370" s="122"/>
      <c r="F370" s="122"/>
      <c r="G370" s="122"/>
      <c r="H370" s="122"/>
      <c r="I370" s="122"/>
    </row>
    <row r="371" spans="1:9">
      <c r="A371" s="122"/>
      <c r="B371" s="122"/>
      <c r="C371" s="122"/>
      <c r="D371" s="122"/>
      <c r="E371" s="122"/>
      <c r="F371" s="122"/>
      <c r="G371" s="122"/>
      <c r="H371" s="122"/>
      <c r="I371" s="122"/>
    </row>
    <row r="372" spans="1:9">
      <c r="A372" s="122"/>
      <c r="B372" s="122"/>
      <c r="C372" s="122"/>
      <c r="D372" s="122"/>
      <c r="E372" s="122"/>
      <c r="F372" s="122"/>
      <c r="G372" s="122"/>
      <c r="H372" s="122"/>
      <c r="I372" s="122"/>
    </row>
    <row r="373" spans="1:9">
      <c r="A373" s="122"/>
      <c r="B373" s="122"/>
      <c r="C373" s="122"/>
      <c r="D373" s="122"/>
      <c r="E373" s="122"/>
      <c r="F373" s="122"/>
      <c r="G373" s="122"/>
      <c r="H373" s="122"/>
      <c r="I373" s="122"/>
    </row>
    <row r="374" spans="1:9">
      <c r="A374" s="122"/>
      <c r="B374" s="122"/>
      <c r="C374" s="122"/>
      <c r="D374" s="122"/>
      <c r="E374" s="122"/>
      <c r="F374" s="122"/>
      <c r="G374" s="122"/>
      <c r="H374" s="122"/>
      <c r="I374" s="122"/>
    </row>
    <row r="375" spans="1:9">
      <c r="A375" s="122"/>
      <c r="B375" s="122"/>
      <c r="C375" s="122"/>
      <c r="D375" s="122"/>
      <c r="E375" s="122"/>
      <c r="F375" s="122"/>
      <c r="G375" s="122"/>
      <c r="H375" s="122"/>
      <c r="I375" s="122"/>
    </row>
    <row r="376" spans="1:9">
      <c r="A376" s="122"/>
      <c r="B376" s="122"/>
      <c r="C376" s="122"/>
      <c r="D376" s="122"/>
      <c r="E376" s="122"/>
      <c r="F376" s="122"/>
      <c r="G376" s="122"/>
      <c r="H376" s="122"/>
      <c r="I376" s="122"/>
    </row>
    <row r="377" spans="1:9">
      <c r="A377" s="122"/>
      <c r="B377" s="122"/>
      <c r="C377" s="122"/>
      <c r="D377" s="122"/>
      <c r="E377" s="122"/>
      <c r="F377" s="122"/>
      <c r="G377" s="122"/>
      <c r="H377" s="122"/>
      <c r="I377" s="122"/>
    </row>
    <row r="378" spans="1:9">
      <c r="A378" s="122"/>
      <c r="B378" s="122"/>
      <c r="C378" s="122"/>
      <c r="D378" s="122"/>
      <c r="E378" s="122"/>
      <c r="F378" s="122"/>
      <c r="G378" s="122"/>
      <c r="H378" s="122"/>
      <c r="I378" s="122"/>
    </row>
    <row r="379" spans="1:9">
      <c r="A379" s="122"/>
      <c r="B379" s="122"/>
      <c r="C379" s="122"/>
      <c r="D379" s="122"/>
      <c r="E379" s="122"/>
      <c r="F379" s="122"/>
      <c r="G379" s="122"/>
      <c r="H379" s="122"/>
      <c r="I379" s="122"/>
    </row>
    <row r="380" spans="1:9">
      <c r="A380" s="122"/>
      <c r="B380" s="122"/>
      <c r="C380" s="122"/>
      <c r="D380" s="122"/>
      <c r="E380" s="122"/>
      <c r="F380" s="122"/>
      <c r="G380" s="122"/>
      <c r="H380" s="122"/>
      <c r="I380" s="122"/>
    </row>
    <row r="381" spans="1:9">
      <c r="A381" s="122"/>
      <c r="B381" s="122"/>
      <c r="C381" s="122"/>
      <c r="D381" s="122"/>
      <c r="E381" s="122"/>
      <c r="F381" s="122"/>
      <c r="G381" s="122"/>
      <c r="H381" s="122"/>
      <c r="I381" s="122"/>
    </row>
    <row r="382" spans="1:9">
      <c r="A382" s="122"/>
      <c r="B382" s="122"/>
      <c r="C382" s="122"/>
      <c r="D382" s="122"/>
      <c r="E382" s="122"/>
      <c r="F382" s="122"/>
      <c r="G382" s="122"/>
      <c r="H382" s="122"/>
      <c r="I382" s="122"/>
    </row>
    <row r="383" spans="1:9">
      <c r="A383" s="122"/>
      <c r="B383" s="122"/>
      <c r="C383" s="122"/>
      <c r="D383" s="122"/>
      <c r="E383" s="122"/>
      <c r="F383" s="122"/>
      <c r="G383" s="122"/>
      <c r="H383" s="122"/>
      <c r="I383" s="122"/>
    </row>
    <row r="384" spans="1:9">
      <c r="A384" s="122"/>
      <c r="B384" s="122"/>
      <c r="C384" s="122"/>
      <c r="D384" s="122"/>
      <c r="E384" s="122"/>
      <c r="F384" s="122"/>
      <c r="G384" s="122"/>
      <c r="H384" s="122"/>
      <c r="I384" s="122"/>
    </row>
    <row r="385" spans="1:9">
      <c r="A385" s="122"/>
      <c r="B385" s="122"/>
      <c r="C385" s="122"/>
      <c r="D385" s="122"/>
      <c r="E385" s="122"/>
      <c r="F385" s="122"/>
      <c r="G385" s="122"/>
      <c r="H385" s="122"/>
      <c r="I385" s="122"/>
    </row>
    <row r="386" spans="1:9">
      <c r="A386" s="122"/>
      <c r="B386" s="122"/>
      <c r="C386" s="122"/>
      <c r="D386" s="122"/>
      <c r="E386" s="122"/>
      <c r="F386" s="122"/>
      <c r="G386" s="122"/>
      <c r="H386" s="122"/>
      <c r="I386" s="122"/>
    </row>
    <row r="387" spans="1:9">
      <c r="A387" s="122"/>
      <c r="B387" s="122"/>
      <c r="C387" s="122"/>
      <c r="D387" s="122"/>
      <c r="E387" s="122"/>
      <c r="F387" s="122"/>
      <c r="G387" s="122"/>
      <c r="H387" s="122"/>
      <c r="I387" s="122"/>
    </row>
    <row r="388" spans="1:9">
      <c r="A388" s="122"/>
      <c r="B388" s="122"/>
      <c r="C388" s="122"/>
      <c r="D388" s="122"/>
      <c r="E388" s="122"/>
      <c r="F388" s="122"/>
      <c r="G388" s="122"/>
      <c r="H388" s="122"/>
      <c r="I388" s="122"/>
    </row>
    <row r="389" spans="1:9">
      <c r="A389" s="122"/>
      <c r="B389" s="122"/>
      <c r="C389" s="122"/>
      <c r="D389" s="122"/>
      <c r="E389" s="122"/>
      <c r="F389" s="122"/>
      <c r="G389" s="122"/>
      <c r="H389" s="122"/>
      <c r="I389" s="122"/>
    </row>
    <row r="390" spans="1:9">
      <c r="A390" s="122"/>
      <c r="B390" s="122"/>
      <c r="C390" s="122"/>
      <c r="D390" s="122"/>
      <c r="E390" s="122"/>
      <c r="F390" s="122"/>
      <c r="G390" s="122"/>
      <c r="H390" s="122"/>
      <c r="I390" s="122"/>
    </row>
    <row r="391" spans="1:9">
      <c r="A391" s="122"/>
      <c r="B391" s="122"/>
      <c r="C391" s="122"/>
      <c r="D391" s="122"/>
      <c r="E391" s="122"/>
      <c r="F391" s="122"/>
      <c r="G391" s="122"/>
      <c r="H391" s="122"/>
      <c r="I391" s="122"/>
    </row>
    <row r="392" spans="1:9">
      <c r="A392" s="122"/>
      <c r="B392" s="122"/>
      <c r="C392" s="122"/>
      <c r="D392" s="122"/>
      <c r="E392" s="122"/>
      <c r="F392" s="122"/>
      <c r="G392" s="122"/>
      <c r="H392" s="122"/>
      <c r="I392" s="122"/>
    </row>
    <row r="393" spans="1:9">
      <c r="A393" s="122"/>
      <c r="B393" s="122"/>
      <c r="C393" s="122"/>
      <c r="D393" s="122"/>
      <c r="E393" s="122"/>
      <c r="F393" s="122"/>
      <c r="G393" s="122"/>
      <c r="H393" s="122"/>
      <c r="I393" s="122"/>
    </row>
    <row r="394" spans="1:9">
      <c r="A394" s="122"/>
      <c r="B394" s="122"/>
      <c r="C394" s="122"/>
      <c r="D394" s="122"/>
      <c r="E394" s="122"/>
      <c r="F394" s="122"/>
      <c r="G394" s="122"/>
      <c r="H394" s="122"/>
      <c r="I394" s="122"/>
    </row>
    <row r="395" spans="1:9">
      <c r="A395" s="122"/>
      <c r="B395" s="122"/>
      <c r="C395" s="122"/>
      <c r="D395" s="122"/>
      <c r="E395" s="122"/>
      <c r="F395" s="122"/>
      <c r="G395" s="122"/>
      <c r="H395" s="122"/>
      <c r="I395" s="122"/>
    </row>
    <row r="396" spans="1:9">
      <c r="A396" s="122"/>
      <c r="B396" s="122"/>
      <c r="C396" s="122"/>
      <c r="D396" s="122"/>
      <c r="E396" s="122"/>
      <c r="F396" s="122"/>
      <c r="G396" s="122"/>
      <c r="H396" s="122"/>
      <c r="I396" s="122"/>
    </row>
    <row r="397" spans="1:9">
      <c r="A397" s="122"/>
      <c r="B397" s="122"/>
      <c r="C397" s="122"/>
      <c r="D397" s="122"/>
      <c r="E397" s="122"/>
      <c r="F397" s="122"/>
      <c r="G397" s="122"/>
      <c r="H397" s="122"/>
      <c r="I397" s="122"/>
    </row>
    <row r="398" spans="1:9">
      <c r="A398" s="122"/>
      <c r="B398" s="122"/>
      <c r="C398" s="122"/>
      <c r="D398" s="122"/>
      <c r="E398" s="122"/>
      <c r="F398" s="122"/>
      <c r="G398" s="122"/>
      <c r="H398" s="122"/>
      <c r="I398" s="122"/>
    </row>
    <row r="399" spans="1:9">
      <c r="A399" s="122"/>
      <c r="B399" s="122"/>
      <c r="C399" s="122"/>
      <c r="D399" s="122"/>
      <c r="E399" s="122"/>
      <c r="F399" s="122"/>
      <c r="G399" s="122"/>
      <c r="H399" s="122"/>
      <c r="I399" s="122"/>
    </row>
    <row r="400" spans="1:9">
      <c r="A400" s="122"/>
      <c r="B400" s="122"/>
      <c r="C400" s="122"/>
      <c r="D400" s="122"/>
      <c r="E400" s="122"/>
      <c r="F400" s="122"/>
      <c r="G400" s="122"/>
      <c r="H400" s="122"/>
      <c r="I400" s="122"/>
    </row>
    <row r="401" spans="1:9">
      <c r="A401" s="122"/>
      <c r="B401" s="122"/>
      <c r="C401" s="122"/>
      <c r="D401" s="122"/>
      <c r="E401" s="122"/>
      <c r="F401" s="122"/>
      <c r="G401" s="122"/>
      <c r="H401" s="122"/>
      <c r="I401" s="122"/>
    </row>
    <row r="402" spans="1:9">
      <c r="A402" s="122"/>
      <c r="B402" s="122"/>
      <c r="C402" s="122"/>
      <c r="D402" s="122"/>
      <c r="E402" s="122"/>
      <c r="F402" s="122"/>
      <c r="G402" s="122"/>
      <c r="H402" s="122"/>
      <c r="I402" s="122"/>
    </row>
    <row r="403" spans="1:9">
      <c r="A403" s="122"/>
      <c r="B403" s="122"/>
      <c r="C403" s="122"/>
      <c r="D403" s="122"/>
      <c r="E403" s="122"/>
      <c r="F403" s="122"/>
      <c r="G403" s="122"/>
      <c r="H403" s="122"/>
      <c r="I403" s="122"/>
    </row>
    <row r="404" spans="1:9">
      <c r="A404" s="122"/>
      <c r="B404" s="122"/>
      <c r="C404" s="122"/>
      <c r="D404" s="122"/>
      <c r="E404" s="122"/>
      <c r="F404" s="122"/>
      <c r="G404" s="122"/>
      <c r="H404" s="122"/>
      <c r="I404" s="122"/>
    </row>
    <row r="405" spans="1:9">
      <c r="A405" s="122"/>
      <c r="B405" s="122"/>
      <c r="C405" s="122"/>
      <c r="D405" s="122"/>
      <c r="E405" s="122"/>
      <c r="F405" s="122"/>
      <c r="G405" s="122"/>
      <c r="H405" s="122"/>
      <c r="I405" s="122"/>
    </row>
    <row r="406" spans="1:9">
      <c r="A406" s="122"/>
      <c r="B406" s="122"/>
      <c r="C406" s="122"/>
      <c r="D406" s="122"/>
      <c r="E406" s="122"/>
      <c r="F406" s="122"/>
      <c r="G406" s="122"/>
      <c r="H406" s="122"/>
      <c r="I406" s="122"/>
    </row>
    <row r="407" spans="1:9">
      <c r="A407" s="122"/>
      <c r="B407" s="122"/>
      <c r="C407" s="122"/>
      <c r="D407" s="122"/>
      <c r="E407" s="122"/>
      <c r="F407" s="122"/>
      <c r="G407" s="122"/>
      <c r="H407" s="122"/>
      <c r="I407" s="122"/>
    </row>
    <row r="408" spans="1:9">
      <c r="A408" s="122"/>
      <c r="B408" s="122"/>
      <c r="C408" s="122"/>
      <c r="D408" s="122"/>
      <c r="E408" s="122"/>
      <c r="F408" s="122"/>
      <c r="G408" s="122"/>
      <c r="H408" s="122"/>
      <c r="I408" s="122"/>
    </row>
    <row r="409" spans="1:9">
      <c r="A409" s="122"/>
      <c r="B409" s="122"/>
      <c r="C409" s="122"/>
      <c r="D409" s="122"/>
      <c r="E409" s="122"/>
      <c r="F409" s="122"/>
      <c r="G409" s="122"/>
      <c r="H409" s="122"/>
      <c r="I409" s="122"/>
    </row>
    <row r="410" spans="1:9">
      <c r="A410" s="122"/>
      <c r="B410" s="122"/>
      <c r="C410" s="122"/>
      <c r="D410" s="122"/>
      <c r="E410" s="122"/>
      <c r="F410" s="122"/>
      <c r="G410" s="122"/>
      <c r="H410" s="122"/>
      <c r="I410" s="122"/>
    </row>
    <row r="411" spans="1:9">
      <c r="A411" s="122"/>
      <c r="B411" s="122"/>
      <c r="C411" s="122"/>
      <c r="D411" s="122"/>
      <c r="E411" s="122"/>
      <c r="F411" s="122"/>
      <c r="G411" s="122"/>
      <c r="H411" s="122"/>
      <c r="I411" s="122"/>
    </row>
    <row r="412" spans="1:9">
      <c r="A412" s="122"/>
      <c r="B412" s="122"/>
      <c r="C412" s="122"/>
      <c r="D412" s="122"/>
      <c r="E412" s="122"/>
      <c r="F412" s="122"/>
      <c r="G412" s="122"/>
      <c r="H412" s="122"/>
      <c r="I412" s="122"/>
    </row>
    <row r="413" spans="1:9">
      <c r="A413" s="122"/>
      <c r="B413" s="122"/>
      <c r="C413" s="122"/>
      <c r="D413" s="122"/>
      <c r="E413" s="122"/>
      <c r="F413" s="122"/>
      <c r="G413" s="122"/>
      <c r="H413" s="122"/>
      <c r="I413" s="122"/>
    </row>
    <row r="414" spans="1:9">
      <c r="A414" s="122"/>
      <c r="B414" s="122"/>
      <c r="C414" s="122"/>
      <c r="D414" s="122"/>
      <c r="E414" s="122"/>
      <c r="F414" s="122"/>
      <c r="G414" s="122"/>
      <c r="H414" s="122"/>
      <c r="I414" s="122"/>
    </row>
    <row r="415" spans="1:9">
      <c r="A415" s="122"/>
      <c r="B415" s="122"/>
      <c r="C415" s="122"/>
      <c r="D415" s="122"/>
      <c r="E415" s="122"/>
      <c r="F415" s="122"/>
      <c r="G415" s="122"/>
      <c r="H415" s="122"/>
      <c r="I415" s="122"/>
    </row>
    <row r="416" spans="1:9">
      <c r="A416" s="122"/>
      <c r="B416" s="122"/>
      <c r="C416" s="122"/>
      <c r="D416" s="122"/>
      <c r="E416" s="122"/>
      <c r="F416" s="122"/>
      <c r="G416" s="122"/>
      <c r="H416" s="122"/>
      <c r="I416" s="122"/>
    </row>
    <row r="417" spans="1:9">
      <c r="A417" s="122"/>
      <c r="B417" s="122"/>
      <c r="C417" s="122"/>
      <c r="D417" s="122"/>
      <c r="E417" s="122"/>
      <c r="F417" s="122"/>
      <c r="G417" s="122"/>
      <c r="H417" s="122"/>
      <c r="I417" s="122"/>
    </row>
    <row r="418" spans="1:9">
      <c r="A418" s="122"/>
      <c r="B418" s="122"/>
      <c r="C418" s="122"/>
      <c r="D418" s="122"/>
      <c r="E418" s="122"/>
      <c r="F418" s="122"/>
      <c r="G418" s="122"/>
      <c r="H418" s="122"/>
      <c r="I418" s="122"/>
    </row>
    <row r="419" spans="1:9">
      <c r="A419" s="122"/>
      <c r="B419" s="122"/>
      <c r="C419" s="122"/>
      <c r="D419" s="122"/>
      <c r="E419" s="122"/>
      <c r="F419" s="122"/>
      <c r="G419" s="122"/>
      <c r="H419" s="122"/>
      <c r="I419" s="122"/>
    </row>
    <row r="420" spans="1:9">
      <c r="A420" s="122"/>
      <c r="B420" s="122"/>
      <c r="C420" s="122"/>
      <c r="D420" s="122"/>
      <c r="E420" s="122"/>
      <c r="F420" s="122"/>
      <c r="G420" s="122"/>
      <c r="H420" s="122"/>
      <c r="I420" s="122"/>
    </row>
    <row r="421" spans="1:9">
      <c r="A421" s="122"/>
      <c r="B421" s="122"/>
      <c r="C421" s="122"/>
      <c r="D421" s="122"/>
      <c r="E421" s="122"/>
      <c r="F421" s="122"/>
      <c r="G421" s="122"/>
      <c r="H421" s="122"/>
      <c r="I421" s="122"/>
    </row>
    <row r="422" spans="1:9">
      <c r="A422" s="122"/>
      <c r="B422" s="122"/>
      <c r="C422" s="122"/>
      <c r="D422" s="122"/>
      <c r="E422" s="122"/>
      <c r="F422" s="122"/>
      <c r="G422" s="122"/>
      <c r="H422" s="122"/>
      <c r="I422" s="122"/>
    </row>
    <row r="423" spans="1:9">
      <c r="A423" s="122"/>
      <c r="B423" s="122"/>
      <c r="C423" s="122"/>
      <c r="D423" s="122"/>
      <c r="E423" s="122"/>
      <c r="F423" s="122"/>
      <c r="G423" s="122"/>
      <c r="H423" s="122"/>
      <c r="I423" s="122"/>
    </row>
    <row r="424" spans="1:9">
      <c r="A424" s="122"/>
      <c r="B424" s="122"/>
      <c r="C424" s="122"/>
      <c r="D424" s="122"/>
      <c r="E424" s="122"/>
      <c r="F424" s="122"/>
      <c r="G424" s="122"/>
      <c r="H424" s="122"/>
      <c r="I424" s="122"/>
    </row>
    <row r="425" spans="1:9">
      <c r="A425" s="122"/>
      <c r="B425" s="122"/>
      <c r="C425" s="122"/>
      <c r="D425" s="122"/>
      <c r="E425" s="122"/>
      <c r="F425" s="122"/>
      <c r="G425" s="122"/>
      <c r="H425" s="122"/>
      <c r="I425" s="122"/>
    </row>
    <row r="426" spans="1:9">
      <c r="A426" s="122"/>
      <c r="B426" s="122"/>
      <c r="C426" s="122"/>
      <c r="D426" s="122"/>
      <c r="E426" s="122"/>
      <c r="F426" s="122"/>
      <c r="G426" s="122"/>
      <c r="H426" s="122"/>
      <c r="I426" s="122"/>
    </row>
    <row r="427" spans="1:9">
      <c r="A427" s="122"/>
      <c r="B427" s="122"/>
      <c r="C427" s="122"/>
      <c r="D427" s="122"/>
      <c r="E427" s="122"/>
      <c r="F427" s="122"/>
      <c r="G427" s="122"/>
      <c r="H427" s="122"/>
      <c r="I427" s="122"/>
    </row>
    <row r="428" spans="1:9">
      <c r="A428" s="122"/>
      <c r="B428" s="122"/>
      <c r="C428" s="122"/>
      <c r="D428" s="122"/>
      <c r="E428" s="122"/>
      <c r="F428" s="122"/>
      <c r="G428" s="122"/>
      <c r="H428" s="122"/>
      <c r="I428" s="122"/>
    </row>
    <row r="429" spans="1:9">
      <c r="A429" s="122"/>
      <c r="B429" s="122"/>
      <c r="C429" s="122"/>
      <c r="D429" s="122"/>
      <c r="E429" s="122"/>
      <c r="F429" s="122"/>
      <c r="G429" s="122"/>
      <c r="H429" s="122"/>
      <c r="I429" s="122"/>
    </row>
    <row r="430" spans="1:9">
      <c r="A430" s="122"/>
      <c r="B430" s="122"/>
      <c r="C430" s="122"/>
      <c r="D430" s="122"/>
      <c r="E430" s="122"/>
      <c r="F430" s="122"/>
      <c r="G430" s="122"/>
      <c r="H430" s="122"/>
      <c r="I430" s="122"/>
    </row>
    <row r="431" spans="1:9">
      <c r="A431" s="122"/>
      <c r="B431" s="122"/>
      <c r="C431" s="122"/>
      <c r="D431" s="122"/>
      <c r="E431" s="122"/>
      <c r="F431" s="122"/>
      <c r="G431" s="122"/>
      <c r="H431" s="122"/>
      <c r="I431" s="122"/>
    </row>
    <row r="432" spans="1:9">
      <c r="A432" s="122"/>
      <c r="B432" s="122"/>
      <c r="C432" s="122"/>
      <c r="D432" s="122"/>
      <c r="E432" s="122"/>
      <c r="F432" s="122"/>
      <c r="G432" s="122"/>
      <c r="H432" s="122"/>
      <c r="I432" s="122"/>
    </row>
    <row r="433" spans="1:9">
      <c r="A433" s="122"/>
      <c r="B433" s="122"/>
      <c r="C433" s="122"/>
      <c r="D433" s="122"/>
      <c r="E433" s="122"/>
      <c r="F433" s="122"/>
      <c r="G433" s="122"/>
      <c r="H433" s="122"/>
      <c r="I433" s="122"/>
    </row>
    <row r="434" spans="1:9">
      <c r="A434" s="122"/>
      <c r="B434" s="122"/>
      <c r="C434" s="122"/>
      <c r="D434" s="122"/>
      <c r="E434" s="122"/>
      <c r="F434" s="122"/>
      <c r="G434" s="122"/>
      <c r="H434" s="122"/>
      <c r="I434" s="122"/>
    </row>
    <row r="435" spans="1:9">
      <c r="A435" s="122"/>
      <c r="B435" s="122"/>
      <c r="C435" s="122"/>
      <c r="D435" s="122"/>
      <c r="E435" s="122"/>
      <c r="F435" s="122"/>
      <c r="G435" s="122"/>
      <c r="H435" s="122"/>
      <c r="I435" s="122"/>
    </row>
    <row r="436" spans="1:9">
      <c r="A436" s="122"/>
      <c r="B436" s="122"/>
      <c r="C436" s="122"/>
      <c r="D436" s="122"/>
      <c r="E436" s="122"/>
      <c r="F436" s="122"/>
      <c r="G436" s="122"/>
      <c r="H436" s="122"/>
      <c r="I436" s="122"/>
    </row>
    <row r="437" spans="1:9">
      <c r="A437" s="122"/>
      <c r="B437" s="122"/>
      <c r="C437" s="122"/>
      <c r="D437" s="122"/>
      <c r="E437" s="122"/>
      <c r="F437" s="122"/>
      <c r="G437" s="122"/>
      <c r="H437" s="122"/>
      <c r="I437" s="122"/>
    </row>
    <row r="438" spans="1:9">
      <c r="A438" s="122"/>
      <c r="B438" s="122"/>
      <c r="C438" s="122"/>
      <c r="D438" s="122"/>
      <c r="E438" s="122"/>
      <c r="F438" s="122"/>
      <c r="G438" s="122"/>
      <c r="H438" s="122"/>
      <c r="I438" s="122"/>
    </row>
    <row r="439" spans="1:9">
      <c r="A439" s="122"/>
      <c r="B439" s="122"/>
      <c r="C439" s="122"/>
      <c r="D439" s="122"/>
      <c r="E439" s="122"/>
      <c r="F439" s="122"/>
      <c r="G439" s="122"/>
      <c r="H439" s="122"/>
      <c r="I439" s="122"/>
    </row>
    <row r="440" spans="1:9">
      <c r="A440" s="122"/>
      <c r="B440" s="122"/>
      <c r="C440" s="122"/>
      <c r="D440" s="122"/>
      <c r="E440" s="122"/>
      <c r="F440" s="122"/>
      <c r="G440" s="122"/>
      <c r="H440" s="122"/>
      <c r="I440" s="122"/>
    </row>
    <row r="441" spans="1:9">
      <c r="A441" s="122"/>
      <c r="B441" s="122"/>
      <c r="C441" s="122"/>
      <c r="D441" s="122"/>
      <c r="E441" s="122"/>
      <c r="F441" s="122"/>
      <c r="G441" s="122"/>
      <c r="H441" s="122"/>
      <c r="I441" s="122"/>
    </row>
    <row r="442" spans="1:9">
      <c r="A442" s="122"/>
      <c r="B442" s="122"/>
      <c r="C442" s="122"/>
      <c r="D442" s="122"/>
      <c r="E442" s="122"/>
      <c r="F442" s="122"/>
      <c r="G442" s="122"/>
      <c r="H442" s="122"/>
      <c r="I442" s="122"/>
    </row>
    <row r="443" spans="1:9">
      <c r="A443" s="122"/>
      <c r="B443" s="122"/>
      <c r="C443" s="122"/>
      <c r="D443" s="122"/>
      <c r="E443" s="122"/>
      <c r="F443" s="122"/>
      <c r="G443" s="122"/>
      <c r="H443" s="122"/>
      <c r="I443" s="122"/>
    </row>
    <row r="444" spans="1:9">
      <c r="A444" s="122"/>
      <c r="B444" s="122"/>
      <c r="C444" s="122"/>
      <c r="D444" s="122"/>
      <c r="E444" s="122"/>
      <c r="F444" s="122"/>
      <c r="G444" s="122"/>
      <c r="H444" s="122"/>
      <c r="I444" s="122"/>
    </row>
    <row r="445" spans="1:9">
      <c r="A445" s="122"/>
      <c r="B445" s="122"/>
      <c r="C445" s="122"/>
      <c r="D445" s="122"/>
      <c r="E445" s="122"/>
      <c r="F445" s="122"/>
      <c r="G445" s="122"/>
      <c r="H445" s="122"/>
      <c r="I445" s="122"/>
    </row>
    <row r="446" spans="1:9">
      <c r="A446" s="122"/>
      <c r="B446" s="122"/>
      <c r="C446" s="122"/>
      <c r="D446" s="122"/>
      <c r="E446" s="122"/>
      <c r="F446" s="122"/>
      <c r="G446" s="122"/>
      <c r="H446" s="122"/>
      <c r="I446" s="122"/>
    </row>
    <row r="447" spans="1:9">
      <c r="A447" s="122"/>
      <c r="B447" s="122"/>
      <c r="C447" s="122"/>
      <c r="D447" s="122"/>
      <c r="E447" s="122"/>
      <c r="F447" s="122"/>
      <c r="G447" s="122"/>
      <c r="H447" s="122"/>
      <c r="I447" s="122"/>
    </row>
    <row r="448" spans="1:9">
      <c r="A448" s="122"/>
      <c r="B448" s="122"/>
      <c r="C448" s="122"/>
      <c r="D448" s="122"/>
      <c r="E448" s="122"/>
      <c r="F448" s="122"/>
      <c r="G448" s="122"/>
      <c r="H448" s="122"/>
      <c r="I448" s="122"/>
    </row>
    <row r="449" spans="1:9">
      <c r="A449" s="122"/>
      <c r="B449" s="122"/>
      <c r="C449" s="122"/>
      <c r="D449" s="122"/>
      <c r="E449" s="122"/>
      <c r="F449" s="122"/>
      <c r="G449" s="122"/>
      <c r="H449" s="122"/>
      <c r="I449" s="122"/>
    </row>
    <row r="450" spans="1:9">
      <c r="A450" s="122"/>
      <c r="B450" s="122"/>
      <c r="C450" s="122"/>
      <c r="D450" s="122"/>
      <c r="E450" s="122"/>
      <c r="F450" s="122"/>
      <c r="G450" s="122"/>
      <c r="H450" s="122"/>
      <c r="I450" s="122"/>
    </row>
    <row r="451" spans="1:9">
      <c r="A451" s="122"/>
      <c r="B451" s="122"/>
      <c r="C451" s="122"/>
      <c r="D451" s="122"/>
      <c r="E451" s="122"/>
      <c r="F451" s="122"/>
      <c r="G451" s="122"/>
      <c r="H451" s="122"/>
      <c r="I451" s="122"/>
    </row>
    <row r="452" spans="1:9">
      <c r="A452" s="122"/>
      <c r="B452" s="122"/>
      <c r="C452" s="122"/>
      <c r="D452" s="122"/>
      <c r="E452" s="122"/>
      <c r="F452" s="122"/>
      <c r="G452" s="122"/>
      <c r="H452" s="122"/>
      <c r="I452" s="122"/>
    </row>
    <row r="453" spans="1:9">
      <c r="A453" s="122"/>
      <c r="B453" s="122"/>
      <c r="C453" s="122"/>
      <c r="D453" s="122"/>
      <c r="E453" s="122"/>
      <c r="F453" s="122"/>
      <c r="G453" s="122"/>
      <c r="H453" s="122"/>
      <c r="I453" s="122"/>
    </row>
    <row r="454" spans="1:9">
      <c r="A454" s="122"/>
      <c r="B454" s="122"/>
      <c r="C454" s="122"/>
      <c r="D454" s="122"/>
      <c r="E454" s="122"/>
      <c r="F454" s="122"/>
      <c r="G454" s="122"/>
      <c r="H454" s="122"/>
      <c r="I454" s="122"/>
    </row>
    <row r="455" spans="1:9">
      <c r="A455" s="122"/>
      <c r="B455" s="122"/>
      <c r="C455" s="122"/>
      <c r="D455" s="122"/>
      <c r="E455" s="122"/>
      <c r="F455" s="122"/>
      <c r="G455" s="122"/>
      <c r="H455" s="122"/>
      <c r="I455" s="122"/>
    </row>
    <row r="456" spans="1:9">
      <c r="A456" s="122"/>
      <c r="B456" s="122"/>
      <c r="C456" s="122"/>
      <c r="D456" s="122"/>
      <c r="E456" s="122"/>
      <c r="F456" s="122"/>
      <c r="G456" s="122"/>
      <c r="H456" s="122"/>
      <c r="I456" s="122"/>
    </row>
    <row r="457" spans="1:9">
      <c r="A457" s="122"/>
      <c r="B457" s="122"/>
      <c r="C457" s="122"/>
      <c r="D457" s="122"/>
      <c r="E457" s="122"/>
      <c r="F457" s="122"/>
      <c r="G457" s="122"/>
      <c r="H457" s="122"/>
      <c r="I457" s="122"/>
    </row>
    <row r="458" spans="1:9">
      <c r="A458" s="122"/>
      <c r="B458" s="122"/>
      <c r="C458" s="122"/>
      <c r="D458" s="122"/>
      <c r="E458" s="122"/>
      <c r="F458" s="122"/>
      <c r="G458" s="122"/>
      <c r="H458" s="122"/>
      <c r="I458" s="122"/>
    </row>
    <row r="459" spans="1:9">
      <c r="A459" s="122"/>
      <c r="B459" s="122"/>
      <c r="C459" s="122"/>
      <c r="D459" s="122"/>
      <c r="E459" s="122"/>
      <c r="F459" s="122"/>
      <c r="G459" s="122"/>
      <c r="H459" s="122"/>
      <c r="I459" s="122"/>
    </row>
    <row r="460" spans="1:9">
      <c r="A460" s="122"/>
      <c r="B460" s="122"/>
      <c r="C460" s="122"/>
      <c r="D460" s="122"/>
      <c r="E460" s="122"/>
      <c r="F460" s="122"/>
      <c r="G460" s="122"/>
      <c r="H460" s="122"/>
      <c r="I460" s="122"/>
    </row>
    <row r="461" spans="1:9">
      <c r="A461" s="122"/>
      <c r="B461" s="122"/>
      <c r="C461" s="122"/>
      <c r="D461" s="122"/>
      <c r="E461" s="122"/>
      <c r="F461" s="122"/>
      <c r="G461" s="122"/>
      <c r="H461" s="122"/>
      <c r="I461" s="122"/>
    </row>
    <row r="462" spans="1:9">
      <c r="A462" s="122"/>
      <c r="B462" s="122"/>
      <c r="C462" s="122"/>
      <c r="D462" s="122"/>
      <c r="E462" s="122"/>
      <c r="F462" s="122"/>
      <c r="G462" s="122"/>
      <c r="H462" s="122"/>
      <c r="I462" s="122"/>
    </row>
    <row r="463" spans="1:9">
      <c r="A463" s="122"/>
      <c r="B463" s="122"/>
      <c r="C463" s="122"/>
      <c r="D463" s="122"/>
      <c r="E463" s="122"/>
      <c r="F463" s="122"/>
      <c r="G463" s="122"/>
      <c r="H463" s="122"/>
      <c r="I463" s="122"/>
    </row>
    <row r="464" spans="1:9">
      <c r="A464" s="122"/>
      <c r="B464" s="122"/>
      <c r="C464" s="122"/>
      <c r="D464" s="122"/>
      <c r="E464" s="122"/>
      <c r="F464" s="122"/>
      <c r="G464" s="122"/>
      <c r="H464" s="122"/>
      <c r="I464" s="122"/>
    </row>
    <row r="465" spans="1:9">
      <c r="A465" s="122"/>
      <c r="B465" s="122"/>
      <c r="C465" s="122"/>
      <c r="D465" s="122"/>
      <c r="E465" s="122"/>
      <c r="F465" s="122"/>
      <c r="G465" s="122"/>
      <c r="H465" s="122"/>
      <c r="I465" s="122"/>
    </row>
    <row r="466" spans="1:9">
      <c r="A466" s="122"/>
      <c r="B466" s="122"/>
      <c r="C466" s="122"/>
      <c r="D466" s="122"/>
      <c r="E466" s="122"/>
      <c r="F466" s="122"/>
      <c r="G466" s="122"/>
      <c r="H466" s="122"/>
      <c r="I466" s="122"/>
    </row>
    <row r="467" spans="1:9">
      <c r="A467" s="122"/>
      <c r="B467" s="122"/>
      <c r="C467" s="122"/>
      <c r="D467" s="122"/>
      <c r="E467" s="122"/>
      <c r="F467" s="122"/>
      <c r="G467" s="122"/>
      <c r="H467" s="122"/>
      <c r="I467" s="122"/>
    </row>
    <row r="468" spans="1:9">
      <c r="A468" s="122"/>
      <c r="B468" s="122"/>
      <c r="C468" s="122"/>
      <c r="D468" s="122"/>
      <c r="E468" s="122"/>
      <c r="F468" s="122"/>
      <c r="G468" s="122"/>
      <c r="H468" s="122"/>
      <c r="I468" s="122"/>
    </row>
    <row r="469" spans="1:9">
      <c r="A469" s="122"/>
      <c r="B469" s="122"/>
      <c r="C469" s="122"/>
      <c r="D469" s="122"/>
      <c r="E469" s="122"/>
      <c r="F469" s="122"/>
      <c r="G469" s="122"/>
      <c r="H469" s="122"/>
      <c r="I469" s="122"/>
    </row>
    <row r="470" spans="1:9">
      <c r="A470" s="122"/>
      <c r="B470" s="122"/>
      <c r="C470" s="122"/>
      <c r="D470" s="122"/>
      <c r="E470" s="122"/>
      <c r="F470" s="122"/>
      <c r="G470" s="122"/>
      <c r="H470" s="122"/>
      <c r="I470" s="122"/>
    </row>
    <row r="471" spans="1:9">
      <c r="A471" s="122"/>
      <c r="B471" s="122"/>
      <c r="C471" s="122"/>
      <c r="D471" s="122"/>
      <c r="E471" s="122"/>
      <c r="F471" s="122"/>
      <c r="G471" s="122"/>
      <c r="H471" s="122"/>
      <c r="I471" s="122"/>
    </row>
    <row r="472" spans="1:9">
      <c r="A472" s="122"/>
      <c r="B472" s="122"/>
      <c r="C472" s="122"/>
      <c r="D472" s="122"/>
      <c r="E472" s="122"/>
      <c r="F472" s="122"/>
      <c r="G472" s="122"/>
      <c r="H472" s="122"/>
      <c r="I472" s="122"/>
    </row>
    <row r="473" spans="1:9">
      <c r="A473" s="122"/>
      <c r="B473" s="122"/>
      <c r="C473" s="122"/>
      <c r="D473" s="122"/>
      <c r="E473" s="122"/>
      <c r="F473" s="122"/>
      <c r="G473" s="122"/>
      <c r="H473" s="122"/>
      <c r="I473" s="122"/>
    </row>
    <row r="474" spans="1:9">
      <c r="A474" s="122"/>
      <c r="B474" s="122"/>
      <c r="C474" s="122"/>
      <c r="D474" s="122"/>
      <c r="E474" s="122"/>
      <c r="F474" s="122"/>
      <c r="G474" s="122"/>
      <c r="H474" s="122"/>
      <c r="I474" s="122"/>
    </row>
    <row r="475" spans="1:9">
      <c r="A475" s="122"/>
      <c r="B475" s="122"/>
      <c r="C475" s="122"/>
      <c r="D475" s="122"/>
      <c r="E475" s="122"/>
      <c r="F475" s="122"/>
      <c r="G475" s="122"/>
      <c r="H475" s="122"/>
      <c r="I475" s="122"/>
    </row>
    <row r="476" spans="1:9">
      <c r="A476" s="122"/>
      <c r="B476" s="122"/>
      <c r="C476" s="122"/>
      <c r="D476" s="122"/>
      <c r="E476" s="122"/>
      <c r="F476" s="122"/>
      <c r="G476" s="122"/>
      <c r="H476" s="122"/>
      <c r="I476" s="122"/>
    </row>
    <row r="477" spans="1:9">
      <c r="A477" s="122"/>
      <c r="B477" s="122"/>
      <c r="C477" s="122"/>
      <c r="D477" s="122"/>
      <c r="E477" s="122"/>
      <c r="F477" s="122"/>
      <c r="G477" s="122"/>
      <c r="H477" s="122"/>
      <c r="I477" s="122"/>
    </row>
    <row r="478" spans="1:9">
      <c r="A478" s="122"/>
      <c r="B478" s="122"/>
      <c r="C478" s="122"/>
      <c r="D478" s="122"/>
      <c r="E478" s="122"/>
      <c r="F478" s="122"/>
      <c r="G478" s="122"/>
      <c r="H478" s="122"/>
      <c r="I478" s="122"/>
    </row>
    <row r="479" spans="1:9">
      <c r="A479" s="122"/>
      <c r="B479" s="122"/>
      <c r="C479" s="122"/>
      <c r="D479" s="122"/>
      <c r="E479" s="122"/>
      <c r="F479" s="122"/>
      <c r="G479" s="122"/>
      <c r="H479" s="122"/>
      <c r="I479" s="122"/>
    </row>
    <row r="480" spans="1:9">
      <c r="A480" s="122"/>
      <c r="B480" s="122"/>
      <c r="C480" s="122"/>
      <c r="D480" s="122"/>
      <c r="E480" s="122"/>
      <c r="F480" s="122"/>
      <c r="G480" s="122"/>
      <c r="H480" s="122"/>
      <c r="I480" s="122"/>
    </row>
    <row r="481" spans="1:9">
      <c r="A481" s="122"/>
      <c r="B481" s="122"/>
      <c r="C481" s="122"/>
      <c r="D481" s="122"/>
      <c r="E481" s="122"/>
      <c r="F481" s="122"/>
      <c r="G481" s="122"/>
      <c r="H481" s="122"/>
      <c r="I481" s="122"/>
    </row>
    <row r="482" spans="1:9">
      <c r="A482" s="122"/>
      <c r="B482" s="122"/>
      <c r="C482" s="122"/>
      <c r="D482" s="122"/>
      <c r="E482" s="122"/>
      <c r="F482" s="122"/>
      <c r="G482" s="122"/>
      <c r="H482" s="122"/>
      <c r="I482" s="122"/>
    </row>
    <row r="483" spans="1:9">
      <c r="A483" s="122"/>
      <c r="B483" s="122"/>
      <c r="C483" s="122"/>
      <c r="D483" s="122"/>
      <c r="E483" s="122"/>
      <c r="F483" s="122"/>
      <c r="G483" s="122"/>
      <c r="H483" s="122"/>
      <c r="I483" s="122"/>
    </row>
  </sheetData>
  <mergeCells count="10">
    <mergeCell ref="A39:I39"/>
    <mergeCell ref="A1:I1"/>
    <mergeCell ref="A4:I4"/>
    <mergeCell ref="A5:I5"/>
    <mergeCell ref="A6:I6"/>
    <mergeCell ref="A9:A11"/>
    <mergeCell ref="B9:C10"/>
    <mergeCell ref="D9:E10"/>
    <mergeCell ref="F9:G10"/>
    <mergeCell ref="H9:I10"/>
  </mergeCells>
  <phoneticPr fontId="67" type="noConversion"/>
  <printOptions horizontalCentered="1"/>
  <pageMargins left="0.5" right="0.5" top="0.5" bottom="0.55000000000000004" header="0.5" footer="0.5"/>
  <pageSetup scale="67" orientation="landscape" horizontalDpi="300" verticalDpi="300" r:id="rId1"/>
  <headerFooter alignWithMargins="0">
    <oddFooter>&amp;C&amp;"Times New Roman,Regular"&amp;11Exhibit K - Summary of Requirements by Grade</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O102"/>
  <sheetViews>
    <sheetView view="pageBreakPreview" zoomScale="70" zoomScaleNormal="75" zoomScaleSheetLayoutView="85" workbookViewId="0">
      <selection activeCell="A2" sqref="A2:L2"/>
    </sheetView>
  </sheetViews>
  <sheetFormatPr defaultRowHeight="15.75"/>
  <cols>
    <col min="1" max="1" width="15.88671875" style="123" customWidth="1"/>
    <col min="2" max="2" width="27.109375" style="123" customWidth="1"/>
    <col min="3" max="3" width="12.5546875" style="123" customWidth="1"/>
    <col min="4" max="4" width="18.109375" style="123" customWidth="1"/>
    <col min="5" max="5" width="8.88671875" style="123"/>
    <col min="6" max="6" width="10.109375" style="123" customWidth="1"/>
    <col min="7" max="7" width="8.88671875" style="123"/>
    <col min="8" max="8" width="11.21875" style="123" customWidth="1"/>
    <col min="9" max="9" width="8.88671875" style="123"/>
    <col min="10" max="10" width="11.44140625" style="123" customWidth="1"/>
    <col min="11" max="11" width="8.88671875" style="123"/>
    <col min="12" max="12" width="10.33203125" style="123" customWidth="1"/>
    <col min="13" max="13" width="15.33203125" style="123" bestFit="1" customWidth="1"/>
    <col min="14" max="16384" width="8.88671875" style="123"/>
  </cols>
  <sheetData>
    <row r="1" spans="1:13" ht="19.149999999999999" customHeight="1">
      <c r="A1" s="964" t="s">
        <v>379</v>
      </c>
      <c r="B1" s="962"/>
      <c r="C1" s="962"/>
      <c r="D1" s="962"/>
      <c r="E1" s="962"/>
      <c r="F1" s="962"/>
      <c r="G1" s="962"/>
      <c r="H1" s="962"/>
      <c r="I1" s="962"/>
      <c r="J1" s="962"/>
      <c r="K1" s="962"/>
      <c r="L1" s="962"/>
      <c r="M1" s="651" t="s">
        <v>2</v>
      </c>
    </row>
    <row r="2" spans="1:13" ht="19.149999999999999" customHeight="1">
      <c r="A2" s="965"/>
      <c r="B2" s="962"/>
      <c r="C2" s="962"/>
      <c r="D2" s="962"/>
      <c r="E2" s="962"/>
      <c r="F2" s="962"/>
      <c r="G2" s="962"/>
      <c r="H2" s="962"/>
      <c r="I2" s="962"/>
      <c r="J2" s="962"/>
      <c r="K2" s="962"/>
      <c r="L2" s="962"/>
      <c r="M2" s="651" t="s">
        <v>2</v>
      </c>
    </row>
    <row r="3" spans="1:13" ht="18.75">
      <c r="A3" s="966" t="s">
        <v>380</v>
      </c>
      <c r="B3" s="962"/>
      <c r="C3" s="962"/>
      <c r="D3" s="962"/>
      <c r="E3" s="962"/>
      <c r="F3" s="962"/>
      <c r="G3" s="962"/>
      <c r="H3" s="962"/>
      <c r="I3" s="962"/>
      <c r="J3" s="962"/>
      <c r="K3" s="962"/>
      <c r="L3" s="962"/>
      <c r="M3" s="651" t="s">
        <v>2</v>
      </c>
    </row>
    <row r="4" spans="1:13" ht="16.5">
      <c r="A4" s="961" t="s">
        <v>297</v>
      </c>
      <c r="B4" s="962"/>
      <c r="C4" s="962"/>
      <c r="D4" s="962"/>
      <c r="E4" s="962"/>
      <c r="F4" s="962"/>
      <c r="G4" s="962"/>
      <c r="H4" s="962"/>
      <c r="I4" s="962"/>
      <c r="J4" s="962"/>
      <c r="K4" s="962"/>
      <c r="L4" s="962"/>
      <c r="M4" s="651" t="s">
        <v>2</v>
      </c>
    </row>
    <row r="5" spans="1:13" ht="16.5">
      <c r="A5" s="961" t="s">
        <v>298</v>
      </c>
      <c r="B5" s="962"/>
      <c r="C5" s="962"/>
      <c r="D5" s="962"/>
      <c r="E5" s="962"/>
      <c r="F5" s="962"/>
      <c r="G5" s="962"/>
      <c r="H5" s="962"/>
      <c r="I5" s="962"/>
      <c r="J5" s="962"/>
      <c r="K5" s="962"/>
      <c r="L5" s="962"/>
      <c r="M5" s="651" t="s">
        <v>2</v>
      </c>
    </row>
    <row r="6" spans="1:13">
      <c r="A6" s="963" t="s">
        <v>299</v>
      </c>
      <c r="B6" s="962"/>
      <c r="C6" s="962"/>
      <c r="D6" s="962"/>
      <c r="E6" s="962"/>
      <c r="F6" s="962"/>
      <c r="G6" s="962"/>
      <c r="H6" s="962"/>
      <c r="I6" s="962"/>
      <c r="J6" s="962"/>
      <c r="K6" s="962"/>
      <c r="L6" s="962"/>
      <c r="M6" s="651" t="s">
        <v>2</v>
      </c>
    </row>
    <row r="7" spans="1:13" ht="11.25" customHeight="1">
      <c r="A7" s="124"/>
      <c r="B7" s="125"/>
      <c r="C7" s="126"/>
      <c r="D7" s="126"/>
      <c r="E7" s="126"/>
      <c r="F7" s="126"/>
      <c r="G7" s="126"/>
      <c r="H7" s="126"/>
      <c r="I7" s="126"/>
      <c r="J7" s="126"/>
      <c r="K7" s="124"/>
      <c r="L7" s="124"/>
      <c r="M7" s="651" t="s">
        <v>2</v>
      </c>
    </row>
    <row r="8" spans="1:13" ht="44.25" customHeight="1">
      <c r="A8" s="981" t="s">
        <v>381</v>
      </c>
      <c r="B8" s="982"/>
      <c r="C8" s="982"/>
      <c r="D8" s="983"/>
      <c r="E8" s="987" t="s">
        <v>116</v>
      </c>
      <c r="F8" s="988"/>
      <c r="G8" s="990" t="s">
        <v>431</v>
      </c>
      <c r="H8" s="991"/>
      <c r="I8" s="970" t="s">
        <v>12</v>
      </c>
      <c r="J8" s="989"/>
      <c r="K8" s="970" t="s">
        <v>127</v>
      </c>
      <c r="L8" s="971"/>
      <c r="M8" s="651" t="s">
        <v>2</v>
      </c>
    </row>
    <row r="9" spans="1:13" ht="25.5" customHeight="1" thickBot="1">
      <c r="A9" s="984"/>
      <c r="B9" s="985"/>
      <c r="C9" s="985"/>
      <c r="D9" s="986"/>
      <c r="E9" s="128" t="s">
        <v>39</v>
      </c>
      <c r="F9" s="129" t="s">
        <v>5</v>
      </c>
      <c r="G9" s="128" t="s">
        <v>39</v>
      </c>
      <c r="H9" s="129" t="s">
        <v>5</v>
      </c>
      <c r="I9" s="128" t="s">
        <v>39</v>
      </c>
      <c r="J9" s="129" t="s">
        <v>5</v>
      </c>
      <c r="K9" s="128" t="s">
        <v>39</v>
      </c>
      <c r="L9" s="130" t="s">
        <v>5</v>
      </c>
      <c r="M9" s="651" t="s">
        <v>2</v>
      </c>
    </row>
    <row r="10" spans="1:13">
      <c r="A10" s="972" t="s">
        <v>259</v>
      </c>
      <c r="B10" s="973"/>
      <c r="C10" s="973"/>
      <c r="D10" s="974"/>
      <c r="E10" s="665">
        <v>31578</v>
      </c>
      <c r="F10" s="666">
        <v>2682618</v>
      </c>
      <c r="G10" s="146">
        <v>31578</v>
      </c>
      <c r="H10" s="667">
        <v>2824208</v>
      </c>
      <c r="I10" s="146">
        <v>32777</v>
      </c>
      <c r="J10" s="667">
        <v>2911664</v>
      </c>
      <c r="K10" s="146">
        <f>I10-E10</f>
        <v>1199</v>
      </c>
      <c r="L10" s="668">
        <f>J10-F10</f>
        <v>229046</v>
      </c>
      <c r="M10" s="651" t="s">
        <v>2</v>
      </c>
    </row>
    <row r="11" spans="1:13">
      <c r="A11" s="975" t="s">
        <v>260</v>
      </c>
      <c r="B11" s="976"/>
      <c r="C11" s="976"/>
      <c r="D11" s="977"/>
      <c r="E11" s="137">
        <v>0</v>
      </c>
      <c r="F11" s="669">
        <v>15236</v>
      </c>
      <c r="G11" s="137">
        <v>0</v>
      </c>
      <c r="H11" s="136">
        <v>16500</v>
      </c>
      <c r="I11" s="137">
        <v>0</v>
      </c>
      <c r="J11" s="136">
        <v>16500</v>
      </c>
      <c r="K11" s="137">
        <f t="shared" ref="K11:K36" si="0">I11-E11</f>
        <v>0</v>
      </c>
      <c r="L11" s="138">
        <f t="shared" ref="L11:L36" si="1">J11-F11</f>
        <v>1264</v>
      </c>
      <c r="M11" s="651" t="s">
        <v>2</v>
      </c>
    </row>
    <row r="12" spans="1:13">
      <c r="A12" s="131" t="s">
        <v>261</v>
      </c>
      <c r="B12" s="132"/>
      <c r="C12" s="132"/>
      <c r="D12" s="133"/>
      <c r="E12" s="137">
        <v>0</v>
      </c>
      <c r="F12" s="669">
        <v>372010</v>
      </c>
      <c r="G12" s="137">
        <v>0</v>
      </c>
      <c r="H12" s="136">
        <v>390814</v>
      </c>
      <c r="I12" s="137">
        <v>0</v>
      </c>
      <c r="J12" s="136">
        <v>405432</v>
      </c>
      <c r="K12" s="137">
        <f t="shared" si="0"/>
        <v>0</v>
      </c>
      <c r="L12" s="138">
        <f t="shared" si="1"/>
        <v>33422</v>
      </c>
      <c r="M12" s="651" t="s">
        <v>2</v>
      </c>
    </row>
    <row r="13" spans="1:13" ht="3" hidden="1" customHeight="1">
      <c r="A13" s="978"/>
      <c r="B13" s="979"/>
      <c r="C13" s="979"/>
      <c r="D13" s="980"/>
      <c r="E13" s="147"/>
      <c r="F13" s="670"/>
      <c r="G13" s="147"/>
      <c r="H13" s="670"/>
      <c r="I13" s="147"/>
      <c r="J13" s="670"/>
      <c r="K13" s="147">
        <f t="shared" si="0"/>
        <v>0</v>
      </c>
      <c r="L13" s="671">
        <f t="shared" si="1"/>
        <v>0</v>
      </c>
      <c r="M13" s="651" t="s">
        <v>2</v>
      </c>
    </row>
    <row r="14" spans="1:13">
      <c r="A14" s="967" t="s">
        <v>262</v>
      </c>
      <c r="B14" s="968"/>
      <c r="C14" s="968"/>
      <c r="D14" s="969"/>
      <c r="E14" s="672">
        <f t="shared" ref="E14:J14" si="2">+E10+E11+E12+E13</f>
        <v>31578</v>
      </c>
      <c r="F14" s="673">
        <f t="shared" si="2"/>
        <v>3069864</v>
      </c>
      <c r="G14" s="672">
        <f t="shared" si="2"/>
        <v>31578</v>
      </c>
      <c r="H14" s="673">
        <f t="shared" si="2"/>
        <v>3231522</v>
      </c>
      <c r="I14" s="672">
        <f t="shared" si="2"/>
        <v>32777</v>
      </c>
      <c r="J14" s="673">
        <f t="shared" si="2"/>
        <v>3333596</v>
      </c>
      <c r="K14" s="672">
        <f t="shared" si="0"/>
        <v>1199</v>
      </c>
      <c r="L14" s="674">
        <f t="shared" si="1"/>
        <v>263732</v>
      </c>
      <c r="M14" s="651" t="s">
        <v>2</v>
      </c>
    </row>
    <row r="15" spans="1:13" ht="15.75" customHeight="1">
      <c r="A15" s="992" t="s">
        <v>263</v>
      </c>
      <c r="B15" s="993"/>
      <c r="C15" s="993"/>
      <c r="D15" s="994"/>
      <c r="E15" s="675">
        <v>3239</v>
      </c>
      <c r="F15" s="670"/>
      <c r="G15" s="137">
        <v>3239</v>
      </c>
      <c r="H15" s="676"/>
      <c r="I15" s="137">
        <v>3308</v>
      </c>
      <c r="J15" s="136"/>
      <c r="K15" s="137">
        <f t="shared" si="0"/>
        <v>69</v>
      </c>
      <c r="L15" s="138">
        <f t="shared" si="1"/>
        <v>0</v>
      </c>
      <c r="M15" s="651" t="s">
        <v>2</v>
      </c>
    </row>
    <row r="16" spans="1:13">
      <c r="A16" s="975" t="s">
        <v>264</v>
      </c>
      <c r="B16" s="976"/>
      <c r="C16" s="976"/>
      <c r="D16" s="976"/>
      <c r="E16" s="511"/>
      <c r="F16" s="135"/>
      <c r="G16" s="136"/>
      <c r="H16" s="136"/>
      <c r="I16" s="137"/>
      <c r="J16" s="136"/>
      <c r="K16" s="137">
        <f t="shared" si="0"/>
        <v>0</v>
      </c>
      <c r="L16" s="138">
        <f t="shared" si="1"/>
        <v>0</v>
      </c>
      <c r="M16" s="651" t="s">
        <v>2</v>
      </c>
    </row>
    <row r="17" spans="1:15">
      <c r="A17" s="998" t="s">
        <v>265</v>
      </c>
      <c r="B17" s="999"/>
      <c r="C17" s="999"/>
      <c r="D17" s="1000"/>
      <c r="E17" s="137"/>
      <c r="F17" s="136"/>
      <c r="G17" s="137"/>
      <c r="H17" s="136"/>
      <c r="I17" s="137"/>
      <c r="J17" s="136"/>
      <c r="K17" s="137">
        <f t="shared" si="0"/>
        <v>0</v>
      </c>
      <c r="L17" s="138">
        <f t="shared" si="1"/>
        <v>0</v>
      </c>
      <c r="M17" s="651" t="s">
        <v>2</v>
      </c>
    </row>
    <row r="18" spans="1:15">
      <c r="A18" s="995" t="s">
        <v>266</v>
      </c>
      <c r="B18" s="996"/>
      <c r="C18" s="996"/>
      <c r="D18" s="997"/>
      <c r="E18" s="137"/>
      <c r="F18" s="136">
        <v>1108055</v>
      </c>
      <c r="G18" s="137"/>
      <c r="H18" s="136">
        <v>1209937</v>
      </c>
      <c r="I18" s="137"/>
      <c r="J18" s="136">
        <v>1254577</v>
      </c>
      <c r="K18" s="137">
        <f t="shared" si="0"/>
        <v>0</v>
      </c>
      <c r="L18" s="138">
        <f t="shared" si="1"/>
        <v>146522</v>
      </c>
      <c r="M18" s="651" t="s">
        <v>2</v>
      </c>
    </row>
    <row r="19" spans="1:15">
      <c r="A19" s="995" t="s">
        <v>267</v>
      </c>
      <c r="B19" s="996"/>
      <c r="C19" s="996"/>
      <c r="D19" s="997"/>
      <c r="E19" s="137"/>
      <c r="F19" s="136">
        <v>204246</v>
      </c>
      <c r="G19" s="137"/>
      <c r="H19" s="136">
        <v>211844</v>
      </c>
      <c r="I19" s="137"/>
      <c r="J19" s="136">
        <v>230844</v>
      </c>
      <c r="K19" s="137">
        <f t="shared" si="0"/>
        <v>0</v>
      </c>
      <c r="L19" s="138">
        <f t="shared" si="1"/>
        <v>26598</v>
      </c>
      <c r="M19" s="651" t="s">
        <v>2</v>
      </c>
    </row>
    <row r="20" spans="1:15">
      <c r="A20" s="995" t="s">
        <v>268</v>
      </c>
      <c r="B20" s="996"/>
      <c r="C20" s="996"/>
      <c r="D20" s="997"/>
      <c r="E20" s="137"/>
      <c r="F20" s="136">
        <v>23812</v>
      </c>
      <c r="G20" s="137"/>
      <c r="H20" s="136">
        <v>17798</v>
      </c>
      <c r="I20" s="137"/>
      <c r="J20" s="136">
        <v>29420</v>
      </c>
      <c r="K20" s="137">
        <f t="shared" si="0"/>
        <v>0</v>
      </c>
      <c r="L20" s="138">
        <f t="shared" si="1"/>
        <v>5608</v>
      </c>
      <c r="M20" s="651" t="s">
        <v>2</v>
      </c>
    </row>
    <row r="21" spans="1:15">
      <c r="A21" s="995" t="s">
        <v>269</v>
      </c>
      <c r="B21" s="996"/>
      <c r="C21" s="996"/>
      <c r="D21" s="997"/>
      <c r="E21" s="137"/>
      <c r="F21" s="136">
        <v>564930</v>
      </c>
      <c r="G21" s="137"/>
      <c r="H21" s="136">
        <v>564930</v>
      </c>
      <c r="I21" s="137"/>
      <c r="J21" s="136">
        <v>565145</v>
      </c>
      <c r="K21" s="137">
        <f t="shared" si="0"/>
        <v>0</v>
      </c>
      <c r="L21" s="138">
        <f t="shared" si="1"/>
        <v>215</v>
      </c>
      <c r="M21" s="651" t="s">
        <v>2</v>
      </c>
    </row>
    <row r="22" spans="1:15">
      <c r="A22" s="995" t="s">
        <v>270</v>
      </c>
      <c r="B22" s="996"/>
      <c r="C22" s="996"/>
      <c r="D22" s="997"/>
      <c r="E22" s="137"/>
      <c r="F22" s="136">
        <v>26330</v>
      </c>
      <c r="G22" s="137"/>
      <c r="H22" s="136">
        <v>66792</v>
      </c>
      <c r="I22" s="137"/>
      <c r="J22" s="136">
        <v>78882</v>
      </c>
      <c r="K22" s="137">
        <f t="shared" si="0"/>
        <v>0</v>
      </c>
      <c r="L22" s="138">
        <f t="shared" si="1"/>
        <v>52552</v>
      </c>
      <c r="M22" s="651" t="s">
        <v>2</v>
      </c>
    </row>
    <row r="23" spans="1:15">
      <c r="A23" s="995" t="s">
        <v>271</v>
      </c>
      <c r="B23" s="996"/>
      <c r="C23" s="996"/>
      <c r="D23" s="997"/>
      <c r="E23" s="137"/>
      <c r="F23" s="136">
        <v>160677</v>
      </c>
      <c r="G23" s="137"/>
      <c r="H23" s="136">
        <v>135013</v>
      </c>
      <c r="I23" s="137"/>
      <c r="J23" s="136">
        <v>142017</v>
      </c>
      <c r="K23" s="137">
        <f t="shared" si="0"/>
        <v>0</v>
      </c>
      <c r="L23" s="138">
        <f t="shared" si="1"/>
        <v>-18660</v>
      </c>
      <c r="M23" s="651" t="s">
        <v>2</v>
      </c>
    </row>
    <row r="24" spans="1:15">
      <c r="A24" s="995" t="s">
        <v>272</v>
      </c>
      <c r="B24" s="996"/>
      <c r="C24" s="996"/>
      <c r="D24" s="997"/>
      <c r="E24" s="137"/>
      <c r="F24" s="136">
        <v>7005</v>
      </c>
      <c r="G24" s="137"/>
      <c r="H24" s="136">
        <v>3861</v>
      </c>
      <c r="I24" s="137"/>
      <c r="J24" s="136">
        <v>4329</v>
      </c>
      <c r="K24" s="137">
        <f t="shared" si="0"/>
        <v>0</v>
      </c>
      <c r="L24" s="138">
        <f t="shared" si="1"/>
        <v>-2676</v>
      </c>
      <c r="M24" s="651" t="s">
        <v>2</v>
      </c>
    </row>
    <row r="25" spans="1:15">
      <c r="A25" s="995" t="s">
        <v>273</v>
      </c>
      <c r="B25" s="996"/>
      <c r="C25" s="996"/>
      <c r="D25" s="997"/>
      <c r="E25" s="137"/>
      <c r="F25" s="136">
        <v>491855</v>
      </c>
      <c r="G25" s="137"/>
      <c r="H25" s="136">
        <v>409141</v>
      </c>
      <c r="I25" s="137"/>
      <c r="J25" s="136">
        <v>411079</v>
      </c>
      <c r="K25" s="137">
        <f t="shared" si="0"/>
        <v>0</v>
      </c>
      <c r="L25" s="138">
        <f t="shared" si="1"/>
        <v>-80776</v>
      </c>
      <c r="M25" s="651" t="s">
        <v>2</v>
      </c>
      <c r="O25" s="124"/>
    </row>
    <row r="26" spans="1:15">
      <c r="A26" s="995" t="s">
        <v>274</v>
      </c>
      <c r="B26" s="996"/>
      <c r="C26" s="996"/>
      <c r="D26" s="997"/>
      <c r="E26" s="137"/>
      <c r="F26" s="136">
        <v>961600</v>
      </c>
      <c r="G26" s="137"/>
      <c r="H26" s="136">
        <v>988563</v>
      </c>
      <c r="I26" s="137"/>
      <c r="J26" s="136">
        <v>1045447</v>
      </c>
      <c r="K26" s="137">
        <f t="shared" si="0"/>
        <v>0</v>
      </c>
      <c r="L26" s="138">
        <f t="shared" si="1"/>
        <v>83847</v>
      </c>
      <c r="M26" s="651" t="s">
        <v>2</v>
      </c>
    </row>
    <row r="27" spans="1:15">
      <c r="A27" s="995" t="s">
        <v>275</v>
      </c>
      <c r="B27" s="1004"/>
      <c r="C27" s="1004"/>
      <c r="D27" s="1005"/>
      <c r="E27" s="137"/>
      <c r="F27" s="136">
        <v>61001</v>
      </c>
      <c r="G27" s="137"/>
      <c r="H27" s="136">
        <v>42608</v>
      </c>
      <c r="I27" s="137"/>
      <c r="J27" s="136">
        <v>52727</v>
      </c>
      <c r="K27" s="137">
        <f t="shared" si="0"/>
        <v>0</v>
      </c>
      <c r="L27" s="138">
        <f t="shared" si="1"/>
        <v>-8274</v>
      </c>
      <c r="M27" s="651" t="s">
        <v>2</v>
      </c>
    </row>
    <row r="28" spans="1:15">
      <c r="A28" s="995" t="s">
        <v>276</v>
      </c>
      <c r="B28" s="996"/>
      <c r="C28" s="996"/>
      <c r="D28" s="997"/>
      <c r="E28" s="137"/>
      <c r="F28" s="136">
        <v>27713</v>
      </c>
      <c r="G28" s="137"/>
      <c r="H28" s="136">
        <v>94051</v>
      </c>
      <c r="I28" s="137"/>
      <c r="J28" s="136">
        <v>109865</v>
      </c>
      <c r="K28" s="137">
        <f t="shared" si="0"/>
        <v>0</v>
      </c>
      <c r="L28" s="138">
        <f t="shared" si="1"/>
        <v>82152</v>
      </c>
      <c r="M28" s="651" t="s">
        <v>2</v>
      </c>
    </row>
    <row r="29" spans="1:15">
      <c r="A29" s="995" t="s">
        <v>277</v>
      </c>
      <c r="B29" s="996"/>
      <c r="C29" s="996"/>
      <c r="D29" s="997"/>
      <c r="E29" s="137"/>
      <c r="F29" s="136">
        <v>0</v>
      </c>
      <c r="G29" s="137"/>
      <c r="H29" s="136">
        <v>0</v>
      </c>
      <c r="I29" s="137"/>
      <c r="J29" s="136">
        <v>0</v>
      </c>
      <c r="K29" s="137">
        <f t="shared" si="0"/>
        <v>0</v>
      </c>
      <c r="L29" s="138">
        <f t="shared" si="1"/>
        <v>0</v>
      </c>
      <c r="M29" s="651" t="s">
        <v>2</v>
      </c>
      <c r="N29" s="124"/>
    </row>
    <row r="30" spans="1:15">
      <c r="A30" s="995" t="s">
        <v>278</v>
      </c>
      <c r="B30" s="996"/>
      <c r="C30" s="996"/>
      <c r="D30" s="997"/>
      <c r="E30" s="137"/>
      <c r="F30" s="136">
        <v>52156</v>
      </c>
      <c r="G30" s="137"/>
      <c r="H30" s="136">
        <v>64554</v>
      </c>
      <c r="I30" s="137"/>
      <c r="J30" s="136">
        <v>68734</v>
      </c>
      <c r="K30" s="137">
        <f t="shared" si="0"/>
        <v>0</v>
      </c>
      <c r="L30" s="138">
        <f t="shared" si="1"/>
        <v>16578</v>
      </c>
      <c r="M30" s="651" t="s">
        <v>2</v>
      </c>
    </row>
    <row r="31" spans="1:15">
      <c r="A31" s="995" t="s">
        <v>279</v>
      </c>
      <c r="B31" s="996"/>
      <c r="C31" s="996"/>
      <c r="D31" s="997"/>
      <c r="E31" s="139"/>
      <c r="F31" s="136">
        <v>0</v>
      </c>
      <c r="G31" s="139"/>
      <c r="H31" s="136">
        <v>0</v>
      </c>
      <c r="I31" s="139"/>
      <c r="J31" s="136">
        <v>0</v>
      </c>
      <c r="K31" s="139">
        <f t="shared" si="0"/>
        <v>0</v>
      </c>
      <c r="L31" s="138">
        <f t="shared" si="1"/>
        <v>0</v>
      </c>
      <c r="M31" s="651" t="s">
        <v>2</v>
      </c>
    </row>
    <row r="32" spans="1:15">
      <c r="A32" s="995" t="s">
        <v>280</v>
      </c>
      <c r="B32" s="996"/>
      <c r="C32" s="996"/>
      <c r="D32" s="997"/>
      <c r="E32" s="139"/>
      <c r="F32" s="677">
        <v>143231</v>
      </c>
      <c r="G32" s="139"/>
      <c r="H32" s="136">
        <v>135812</v>
      </c>
      <c r="I32" s="139"/>
      <c r="J32" s="136">
        <v>143061</v>
      </c>
      <c r="K32" s="139">
        <f t="shared" si="0"/>
        <v>0</v>
      </c>
      <c r="L32" s="138">
        <f t="shared" si="1"/>
        <v>-170</v>
      </c>
      <c r="M32" s="651" t="s">
        <v>2</v>
      </c>
    </row>
    <row r="33" spans="1:13">
      <c r="A33" s="995" t="s">
        <v>281</v>
      </c>
      <c r="B33" s="996"/>
      <c r="C33" s="996"/>
      <c r="D33" s="997"/>
      <c r="E33" s="139"/>
      <c r="F33" s="677">
        <v>627720</v>
      </c>
      <c r="G33" s="139"/>
      <c r="H33" s="136">
        <v>469889</v>
      </c>
      <c r="I33" s="139"/>
      <c r="J33" s="136">
        <v>491997</v>
      </c>
      <c r="K33" s="139">
        <f t="shared" si="0"/>
        <v>0</v>
      </c>
      <c r="L33" s="138">
        <f t="shared" si="1"/>
        <v>-135723</v>
      </c>
      <c r="M33" s="651" t="s">
        <v>2</v>
      </c>
    </row>
    <row r="34" spans="1:13">
      <c r="A34" s="140" t="s">
        <v>282</v>
      </c>
      <c r="B34" s="141"/>
      <c r="C34" s="141"/>
      <c r="D34" s="142"/>
      <c r="E34" s="139"/>
      <c r="F34" s="677">
        <v>26802</v>
      </c>
      <c r="G34" s="139"/>
      <c r="H34" s="136">
        <v>11749</v>
      </c>
      <c r="I34" s="139"/>
      <c r="J34" s="136">
        <v>32713</v>
      </c>
      <c r="K34" s="139">
        <f t="shared" si="0"/>
        <v>0</v>
      </c>
      <c r="L34" s="138">
        <f t="shared" si="1"/>
        <v>5911</v>
      </c>
      <c r="M34" s="651" t="s">
        <v>2</v>
      </c>
    </row>
    <row r="35" spans="1:13">
      <c r="A35" s="140" t="s">
        <v>283</v>
      </c>
      <c r="B35" s="143"/>
      <c r="C35" s="143"/>
      <c r="D35" s="144"/>
      <c r="E35" s="139"/>
      <c r="F35" s="677">
        <v>489</v>
      </c>
      <c r="G35" s="139"/>
      <c r="H35" s="136">
        <v>558</v>
      </c>
      <c r="I35" s="139"/>
      <c r="J35" s="136">
        <v>558</v>
      </c>
      <c r="K35" s="139">
        <f t="shared" si="0"/>
        <v>0</v>
      </c>
      <c r="L35" s="138">
        <f t="shared" si="1"/>
        <v>69</v>
      </c>
      <c r="M35" s="651" t="s">
        <v>2</v>
      </c>
    </row>
    <row r="36" spans="1:13">
      <c r="A36" s="140" t="s">
        <v>284</v>
      </c>
      <c r="B36" s="143"/>
      <c r="C36" s="143"/>
      <c r="D36" s="144"/>
      <c r="E36" s="139"/>
      <c r="F36" s="677">
        <v>70</v>
      </c>
      <c r="G36" s="139"/>
      <c r="H36" s="136">
        <v>0</v>
      </c>
      <c r="I36" s="139"/>
      <c r="J36" s="136">
        <v>0</v>
      </c>
      <c r="K36" s="139">
        <f t="shared" si="0"/>
        <v>0</v>
      </c>
      <c r="L36" s="138">
        <f t="shared" si="1"/>
        <v>-70</v>
      </c>
      <c r="M36" s="651" t="s">
        <v>2</v>
      </c>
    </row>
    <row r="37" spans="1:13">
      <c r="A37" s="145" t="s">
        <v>285</v>
      </c>
      <c r="B37" s="124"/>
      <c r="C37" s="143"/>
      <c r="D37" s="144"/>
      <c r="E37" s="139"/>
      <c r="F37" s="677">
        <v>101066</v>
      </c>
      <c r="G37" s="139"/>
      <c r="H37" s="678" t="s">
        <v>286</v>
      </c>
      <c r="I37" s="679"/>
      <c r="J37" s="678" t="s">
        <v>286</v>
      </c>
      <c r="K37" s="139"/>
      <c r="L37" s="138">
        <v>0</v>
      </c>
      <c r="M37" s="651" t="s">
        <v>2</v>
      </c>
    </row>
    <row r="38" spans="1:13" ht="16.5" thickBot="1">
      <c r="A38" s="1006" t="s">
        <v>287</v>
      </c>
      <c r="B38" s="1007"/>
      <c r="C38" s="1007"/>
      <c r="D38" s="1008"/>
      <c r="E38" s="150"/>
      <c r="F38" s="149">
        <f>SUM(F14:F37)</f>
        <v>7658622</v>
      </c>
      <c r="G38" s="150"/>
      <c r="H38" s="149">
        <f>SUM(H14:H36)</f>
        <v>7658622</v>
      </c>
      <c r="I38" s="150"/>
      <c r="J38" s="149">
        <f>SUM(J14:J37)</f>
        <v>7994991</v>
      </c>
      <c r="K38" s="150"/>
      <c r="L38" s="148">
        <f>SUM(L14:L37)</f>
        <v>437435</v>
      </c>
      <c r="M38" s="651" t="s">
        <v>2</v>
      </c>
    </row>
    <row r="39" spans="1:13" ht="16.899999999999999" customHeight="1">
      <c r="A39" s="1001" t="s">
        <v>288</v>
      </c>
      <c r="B39" s="1002"/>
      <c r="C39" s="1002"/>
      <c r="D39" s="1003"/>
      <c r="E39" s="146"/>
      <c r="F39" s="680">
        <v>0</v>
      </c>
      <c r="G39" s="146"/>
      <c r="H39" s="680">
        <v>0</v>
      </c>
      <c r="I39" s="146"/>
      <c r="J39" s="680" t="s">
        <v>22</v>
      </c>
      <c r="K39" s="146"/>
      <c r="L39" s="681" t="s">
        <v>22</v>
      </c>
      <c r="M39" s="651" t="s">
        <v>2</v>
      </c>
    </row>
    <row r="40" spans="1:13">
      <c r="A40" s="1009" t="s">
        <v>289</v>
      </c>
      <c r="B40" s="1010"/>
      <c r="C40" s="1010"/>
      <c r="D40" s="1011"/>
      <c r="E40" s="137"/>
      <c r="F40" s="678">
        <v>-50000</v>
      </c>
      <c r="G40" s="137"/>
      <c r="H40" s="678">
        <v>-50000</v>
      </c>
      <c r="I40" s="137"/>
      <c r="J40" s="136">
        <v>0</v>
      </c>
      <c r="K40" s="139"/>
      <c r="L40" s="135">
        <v>0</v>
      </c>
      <c r="M40" s="651" t="s">
        <v>2</v>
      </c>
    </row>
    <row r="41" spans="1:13">
      <c r="A41" s="1009" t="s">
        <v>290</v>
      </c>
      <c r="B41" s="1010"/>
      <c r="C41" s="1010"/>
      <c r="D41" s="1011"/>
      <c r="E41" s="139"/>
      <c r="F41" s="682">
        <v>0</v>
      </c>
      <c r="G41" s="139"/>
      <c r="H41" s="682">
        <v>0</v>
      </c>
      <c r="I41" s="139"/>
      <c r="J41" s="677">
        <v>0</v>
      </c>
      <c r="K41" s="139"/>
      <c r="L41" s="135">
        <v>0</v>
      </c>
      <c r="M41" s="651" t="s">
        <v>2</v>
      </c>
    </row>
    <row r="42" spans="1:13">
      <c r="A42" s="1014" t="s">
        <v>291</v>
      </c>
      <c r="B42" s="1015"/>
      <c r="C42" s="1015"/>
      <c r="D42" s="1016"/>
      <c r="E42" s="147"/>
      <c r="F42" s="683">
        <v>0</v>
      </c>
      <c r="G42" s="670"/>
      <c r="H42" s="684">
        <v>0</v>
      </c>
      <c r="I42" s="147"/>
      <c r="J42" s="670">
        <v>0</v>
      </c>
      <c r="K42" s="137"/>
      <c r="L42" s="138">
        <v>0</v>
      </c>
      <c r="M42" s="651" t="s">
        <v>2</v>
      </c>
    </row>
    <row r="43" spans="1:13" ht="16.5" thickBot="1">
      <c r="A43" s="1017" t="s">
        <v>292</v>
      </c>
      <c r="B43" s="1018"/>
      <c r="C43" s="1018"/>
      <c r="D43" s="1018"/>
      <c r="E43" s="685"/>
      <c r="F43" s="148">
        <f>SUM(F14:F37,F39:F41)</f>
        <v>7608622</v>
      </c>
      <c r="G43" s="149"/>
      <c r="H43" s="149">
        <f>SUM(H39:H41,H14:H37)</f>
        <v>7608622</v>
      </c>
      <c r="I43" s="150"/>
      <c r="J43" s="149">
        <f>SUM(J18:J37,J14)</f>
        <v>7994991</v>
      </c>
      <c r="K43" s="150"/>
      <c r="L43" s="148">
        <f>SUM(L14:L37)</f>
        <v>437435</v>
      </c>
      <c r="M43" s="651" t="s">
        <v>2</v>
      </c>
    </row>
    <row r="44" spans="1:13" hidden="1">
      <c r="A44" s="975" t="s">
        <v>263</v>
      </c>
      <c r="B44" s="1012"/>
      <c r="C44" s="1012"/>
      <c r="D44" s="1013"/>
      <c r="E44" s="137"/>
      <c r="F44" s="136"/>
      <c r="G44" s="137"/>
      <c r="H44" s="136"/>
      <c r="I44" s="137"/>
      <c r="J44" s="136"/>
      <c r="K44" s="137"/>
      <c r="L44" s="138"/>
      <c r="M44" s="651" t="s">
        <v>2</v>
      </c>
    </row>
    <row r="45" spans="1:13" hidden="1">
      <c r="A45" s="1009" t="s">
        <v>293</v>
      </c>
      <c r="B45" s="1010"/>
      <c r="C45" s="1010"/>
      <c r="D45" s="1011"/>
      <c r="E45" s="151"/>
      <c r="F45" s="136"/>
      <c r="G45" s="151"/>
      <c r="H45" s="136"/>
      <c r="I45" s="151"/>
      <c r="J45" s="136"/>
      <c r="K45" s="137"/>
      <c r="L45" s="138"/>
      <c r="M45" s="651" t="s">
        <v>2</v>
      </c>
    </row>
    <row r="46" spans="1:13" hidden="1">
      <c r="A46" s="975" t="s">
        <v>294</v>
      </c>
      <c r="B46" s="1012"/>
      <c r="C46" s="1012"/>
      <c r="D46" s="1013"/>
      <c r="E46" s="137"/>
      <c r="F46" s="136"/>
      <c r="G46" s="137"/>
      <c r="H46" s="135"/>
      <c r="I46" s="137"/>
      <c r="J46" s="136"/>
      <c r="K46" s="137"/>
      <c r="L46" s="138"/>
      <c r="M46" s="651" t="s">
        <v>2</v>
      </c>
    </row>
    <row r="47" spans="1:13" hidden="1">
      <c r="B47" s="155"/>
      <c r="C47" s="134"/>
      <c r="D47" s="156"/>
      <c r="E47" s="152"/>
      <c r="F47" s="153"/>
      <c r="G47" s="152"/>
      <c r="H47" s="153"/>
      <c r="I47" s="152"/>
      <c r="J47" s="153"/>
      <c r="K47" s="152"/>
      <c r="L47" s="154"/>
      <c r="M47" s="651" t="s">
        <v>2</v>
      </c>
    </row>
    <row r="48" spans="1:13">
      <c r="A48" s="157"/>
      <c r="B48" s="158"/>
      <c r="C48" s="158"/>
      <c r="D48" s="158"/>
      <c r="E48" s="134"/>
      <c r="F48" s="134"/>
      <c r="G48" s="134"/>
      <c r="H48" s="134"/>
      <c r="I48" s="134"/>
      <c r="J48" s="134"/>
      <c r="K48" s="134"/>
      <c r="L48" s="134"/>
      <c r="M48" s="651" t="s">
        <v>21</v>
      </c>
    </row>
    <row r="49" spans="1:12">
      <c r="E49" s="158"/>
      <c r="F49" s="158"/>
      <c r="G49" s="158"/>
      <c r="H49" s="158"/>
      <c r="I49" s="158"/>
      <c r="J49" s="158"/>
      <c r="K49" s="158"/>
      <c r="L49" s="158"/>
    </row>
    <row r="50" spans="1:12" ht="18">
      <c r="A50" s="160"/>
      <c r="B50" s="160"/>
      <c r="C50" s="160"/>
      <c r="D50" s="160"/>
      <c r="K50" s="159"/>
      <c r="L50" s="159"/>
    </row>
    <row r="51" spans="1:12" ht="18">
      <c r="A51" s="161"/>
      <c r="B51" s="162"/>
      <c r="C51" s="163"/>
      <c r="D51" s="163"/>
      <c r="E51" s="160"/>
      <c r="F51" s="160"/>
      <c r="G51" s="160"/>
      <c r="H51" s="160"/>
      <c r="I51" s="160"/>
      <c r="J51" s="160"/>
      <c r="K51" s="134"/>
      <c r="L51" s="134"/>
    </row>
    <row r="52" spans="1:12" ht="18">
      <c r="A52" s="164"/>
      <c r="B52" s="165"/>
      <c r="C52" s="165"/>
      <c r="D52" s="165"/>
      <c r="E52" s="163"/>
      <c r="F52" s="163"/>
      <c r="G52" s="163"/>
      <c r="H52" s="163"/>
      <c r="I52" s="163"/>
      <c r="J52" s="163"/>
      <c r="K52" s="134"/>
      <c r="L52" s="134"/>
    </row>
    <row r="53" spans="1:12" ht="41.25" customHeight="1">
      <c r="A53" s="161"/>
      <c r="B53" s="164"/>
      <c r="C53" s="165"/>
      <c r="D53" s="165"/>
      <c r="E53" s="165"/>
      <c r="F53" s="165"/>
      <c r="G53" s="165"/>
      <c r="H53" s="165"/>
      <c r="I53" s="165"/>
      <c r="J53" s="165"/>
      <c r="K53" s="166"/>
    </row>
    <row r="54" spans="1:12" ht="14.25" customHeight="1">
      <c r="A54" s="164"/>
      <c r="B54" s="165"/>
      <c r="C54" s="165"/>
      <c r="D54" s="165"/>
      <c r="E54" s="165"/>
      <c r="F54" s="165"/>
      <c r="G54" s="165"/>
      <c r="H54" s="165"/>
      <c r="I54" s="165"/>
      <c r="J54" s="165"/>
      <c r="K54" s="166"/>
      <c r="L54" s="166"/>
    </row>
    <row r="55" spans="1:12" ht="77.25" customHeight="1">
      <c r="A55" s="161"/>
      <c r="B55" s="164"/>
      <c r="C55" s="165"/>
      <c r="D55" s="165"/>
      <c r="E55" s="165"/>
      <c r="F55" s="165"/>
      <c r="G55" s="165"/>
      <c r="H55" s="165"/>
      <c r="I55" s="165"/>
      <c r="J55" s="165"/>
      <c r="K55" s="167"/>
    </row>
    <row r="56" spans="1:12" ht="12.75" customHeight="1">
      <c r="A56" s="164"/>
      <c r="B56" s="165"/>
      <c r="C56" s="165"/>
      <c r="D56" s="165"/>
      <c r="E56" s="165"/>
      <c r="F56" s="165"/>
      <c r="G56" s="165"/>
      <c r="H56" s="165"/>
      <c r="I56" s="165"/>
      <c r="J56" s="165"/>
      <c r="K56" s="166"/>
      <c r="L56" s="166"/>
    </row>
    <row r="57" spans="1:12" ht="54" customHeight="1">
      <c r="A57" s="168"/>
      <c r="B57" s="164"/>
      <c r="C57" s="164"/>
      <c r="D57" s="164"/>
      <c r="E57" s="165"/>
      <c r="F57" s="165"/>
      <c r="G57" s="165"/>
      <c r="H57" s="165"/>
      <c r="I57" s="165"/>
      <c r="J57" s="165"/>
      <c r="K57" s="167"/>
    </row>
    <row r="58" spans="1:12" ht="43.5" customHeight="1">
      <c r="A58" s="168"/>
      <c r="B58" s="164"/>
      <c r="C58" s="164"/>
      <c r="D58" s="164"/>
      <c r="E58" s="164"/>
      <c r="F58" s="164"/>
      <c r="G58" s="164"/>
      <c r="H58" s="164"/>
      <c r="I58" s="164"/>
      <c r="J58" s="164"/>
      <c r="K58" s="166"/>
      <c r="L58" s="166"/>
    </row>
    <row r="59" spans="1:12" ht="62.25" customHeight="1">
      <c r="A59" s="168"/>
      <c r="B59" s="164"/>
      <c r="C59" s="164"/>
      <c r="D59" s="164"/>
      <c r="E59" s="164"/>
      <c r="F59" s="164"/>
      <c r="G59" s="164"/>
      <c r="H59" s="164"/>
      <c r="I59" s="164"/>
      <c r="J59" s="164"/>
      <c r="K59" s="166"/>
      <c r="L59" s="166"/>
    </row>
    <row r="60" spans="1:12" ht="12" customHeight="1">
      <c r="A60" s="169"/>
      <c r="B60" s="169"/>
      <c r="C60" s="169"/>
      <c r="D60" s="169"/>
      <c r="E60" s="164"/>
      <c r="F60" s="164"/>
      <c r="G60" s="164"/>
      <c r="H60" s="164"/>
      <c r="I60" s="164"/>
      <c r="J60" s="164"/>
      <c r="K60" s="166"/>
      <c r="L60" s="166"/>
    </row>
    <row r="61" spans="1:12" ht="64.5" customHeight="1">
      <c r="A61" s="169"/>
      <c r="B61" s="164"/>
      <c r="C61" s="164"/>
      <c r="D61" s="164"/>
      <c r="E61" s="169"/>
      <c r="F61" s="169"/>
      <c r="G61" s="169"/>
      <c r="H61" s="169"/>
      <c r="I61" s="169"/>
      <c r="J61" s="169"/>
      <c r="K61" s="166"/>
      <c r="L61" s="166"/>
    </row>
    <row r="62" spans="1:12" ht="47.25" customHeight="1">
      <c r="A62" s="169"/>
      <c r="B62" s="164"/>
      <c r="C62" s="164"/>
      <c r="D62" s="164"/>
      <c r="E62" s="164"/>
      <c r="F62" s="164"/>
      <c r="G62" s="164"/>
      <c r="H62" s="164"/>
      <c r="I62" s="164"/>
      <c r="J62" s="164"/>
      <c r="K62" s="166"/>
      <c r="L62" s="166"/>
    </row>
    <row r="63" spans="1:12" ht="60" customHeight="1">
      <c r="B63" s="170"/>
      <c r="C63" s="166"/>
      <c r="D63" s="166"/>
      <c r="E63" s="164"/>
      <c r="F63" s="164"/>
      <c r="G63" s="164"/>
      <c r="H63" s="164"/>
      <c r="I63" s="164"/>
      <c r="J63" s="164"/>
      <c r="K63" s="166"/>
      <c r="L63" s="166"/>
    </row>
    <row r="64" spans="1:12" ht="9" customHeight="1">
      <c r="B64" s="170"/>
      <c r="C64" s="166"/>
      <c r="D64" s="166"/>
      <c r="E64" s="166"/>
      <c r="F64" s="166"/>
      <c r="G64" s="166"/>
      <c r="H64" s="166"/>
      <c r="I64" s="166"/>
      <c r="J64" s="166"/>
      <c r="K64" s="166"/>
      <c r="L64" s="166"/>
    </row>
    <row r="65" spans="2:12" ht="22.9" hidden="1" customHeight="1">
      <c r="E65" s="166"/>
      <c r="F65" s="166"/>
      <c r="G65" s="166"/>
      <c r="H65" s="166"/>
      <c r="I65" s="166"/>
      <c r="J65" s="166"/>
      <c r="K65" s="166"/>
      <c r="L65" s="166"/>
    </row>
    <row r="66" spans="2:12" ht="18.75" hidden="1">
      <c r="B66" s="173"/>
      <c r="K66" s="171"/>
      <c r="L66" s="172"/>
    </row>
    <row r="67" spans="2:12" hidden="1">
      <c r="K67" s="172"/>
      <c r="L67" s="172"/>
    </row>
    <row r="68" spans="2:12" ht="18.75" hidden="1">
      <c r="B68" s="170"/>
      <c r="C68" s="166"/>
      <c r="D68" s="166"/>
      <c r="K68" s="172"/>
      <c r="L68" s="172"/>
    </row>
    <row r="69" spans="2:12" ht="65.45" hidden="1" customHeight="1">
      <c r="B69" s="174"/>
      <c r="E69" s="166"/>
      <c r="F69" s="166"/>
      <c r="G69" s="166"/>
      <c r="H69" s="166"/>
      <c r="I69" s="166"/>
      <c r="J69" s="166"/>
      <c r="K69" s="166"/>
      <c r="L69" s="166"/>
    </row>
    <row r="70" spans="2:12">
      <c r="K70" s="172"/>
      <c r="L70" s="172"/>
    </row>
    <row r="71" spans="2:12">
      <c r="K71" s="172"/>
      <c r="L71" s="175"/>
    </row>
    <row r="72" spans="2:12">
      <c r="K72" s="172"/>
      <c r="L72" s="172"/>
    </row>
    <row r="73" spans="2:12">
      <c r="K73" s="172"/>
      <c r="L73" s="172"/>
    </row>
    <row r="74" spans="2:12">
      <c r="K74" s="172"/>
      <c r="L74" s="172"/>
    </row>
    <row r="75" spans="2:12">
      <c r="K75" s="172"/>
      <c r="L75" s="172"/>
    </row>
    <row r="76" spans="2:12">
      <c r="K76" s="172"/>
      <c r="L76" s="172"/>
    </row>
    <row r="77" spans="2:12">
      <c r="K77" s="172"/>
      <c r="L77" s="172"/>
    </row>
    <row r="78" spans="2:12">
      <c r="K78" s="172"/>
      <c r="L78" s="172"/>
    </row>
    <row r="79" spans="2:12">
      <c r="K79" s="172"/>
      <c r="L79" s="172"/>
    </row>
    <row r="80" spans="2:12">
      <c r="K80" s="172"/>
      <c r="L80" s="172"/>
    </row>
    <row r="81" spans="11:12">
      <c r="K81" s="172"/>
      <c r="L81" s="172"/>
    </row>
    <row r="82" spans="11:12">
      <c r="K82" s="172"/>
      <c r="L82" s="134"/>
    </row>
    <row r="83" spans="11:12">
      <c r="K83" s="172"/>
      <c r="L83" s="134"/>
    </row>
    <row r="84" spans="11:12">
      <c r="K84" s="172"/>
      <c r="L84" s="172"/>
    </row>
    <row r="85" spans="11:12">
      <c r="K85" s="172"/>
      <c r="L85" s="172"/>
    </row>
    <row r="86" spans="11:12">
      <c r="K86" s="172"/>
      <c r="L86" s="172"/>
    </row>
    <row r="87" spans="11:12">
      <c r="K87" s="172"/>
      <c r="L87" s="172"/>
    </row>
    <row r="88" spans="11:12">
      <c r="K88" s="172"/>
      <c r="L88" s="172"/>
    </row>
    <row r="89" spans="11:12">
      <c r="K89" s="172"/>
      <c r="L89" s="172"/>
    </row>
    <row r="90" spans="11:12">
      <c r="K90" s="172"/>
      <c r="L90" s="172"/>
    </row>
    <row r="91" spans="11:12">
      <c r="K91" s="172"/>
      <c r="L91" s="172"/>
    </row>
    <row r="92" spans="11:12">
      <c r="K92" s="172"/>
      <c r="L92" s="172"/>
    </row>
    <row r="93" spans="11:12">
      <c r="K93" s="172"/>
      <c r="L93" s="172"/>
    </row>
    <row r="94" spans="11:12">
      <c r="K94" s="172"/>
      <c r="L94" s="172"/>
    </row>
    <row r="95" spans="11:12">
      <c r="K95" s="172"/>
      <c r="L95" s="172"/>
    </row>
    <row r="96" spans="11:12">
      <c r="K96" s="172"/>
      <c r="L96" s="172"/>
    </row>
    <row r="97" spans="11:12">
      <c r="K97" s="176"/>
      <c r="L97" s="172"/>
    </row>
    <row r="98" spans="11:12">
      <c r="K98" s="127"/>
      <c r="L98" s="127"/>
    </row>
    <row r="99" spans="11:12">
      <c r="K99" s="177"/>
      <c r="L99" s="177"/>
    </row>
    <row r="100" spans="11:12">
      <c r="K100" s="177"/>
      <c r="L100" s="177"/>
    </row>
    <row r="101" spans="11:12">
      <c r="K101" s="177"/>
      <c r="L101" s="177"/>
    </row>
    <row r="102" spans="11:12">
      <c r="K102" s="177"/>
      <c r="L102" s="177"/>
    </row>
  </sheetData>
  <mergeCells count="43">
    <mergeCell ref="A45:D45"/>
    <mergeCell ref="A46:D46"/>
    <mergeCell ref="A40:D40"/>
    <mergeCell ref="A41:D41"/>
    <mergeCell ref="A42:D42"/>
    <mergeCell ref="A43:D43"/>
    <mergeCell ref="A44:D44"/>
    <mergeCell ref="A39:D39"/>
    <mergeCell ref="A26:D26"/>
    <mergeCell ref="A27:D27"/>
    <mergeCell ref="A30:D30"/>
    <mergeCell ref="A31:D31"/>
    <mergeCell ref="A32:D32"/>
    <mergeCell ref="A33:D33"/>
    <mergeCell ref="A38:D38"/>
    <mergeCell ref="A25:D25"/>
    <mergeCell ref="A22:D22"/>
    <mergeCell ref="A23:D23"/>
    <mergeCell ref="A28:D28"/>
    <mergeCell ref="A29:D29"/>
    <mergeCell ref="A15:D15"/>
    <mergeCell ref="A20:D20"/>
    <mergeCell ref="A21:D21"/>
    <mergeCell ref="A24:D24"/>
    <mergeCell ref="A18:D18"/>
    <mergeCell ref="A19:D19"/>
    <mergeCell ref="A16:D16"/>
    <mergeCell ref="A17:D17"/>
    <mergeCell ref="A14:D14"/>
    <mergeCell ref="K8:L8"/>
    <mergeCell ref="A10:D10"/>
    <mergeCell ref="A11:D11"/>
    <mergeCell ref="A13:D13"/>
    <mergeCell ref="A8:D9"/>
    <mergeCell ref="E8:F8"/>
    <mergeCell ref="I8:J8"/>
    <mergeCell ref="G8:H8"/>
    <mergeCell ref="A5:L5"/>
    <mergeCell ref="A6:L6"/>
    <mergeCell ref="A1:L1"/>
    <mergeCell ref="A2:L2"/>
    <mergeCell ref="A3:L3"/>
    <mergeCell ref="A4:L4"/>
  </mergeCells>
  <phoneticPr fontId="67" type="noConversion"/>
  <printOptions horizontalCentered="1"/>
  <pageMargins left="0.5" right="0.5" top="0.5" bottom="0.73" header="0.5" footer="0.41"/>
  <pageSetup scale="70" orientation="landscape" r:id="rId1"/>
  <headerFooter alignWithMargins="0">
    <oddFooter>&amp;C&amp;"Times New Roman,Regular"&amp;11Exhibit L - Summary of Requirements by Object Class</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T43"/>
  <sheetViews>
    <sheetView view="pageBreakPreview" zoomScale="75" zoomScaleNormal="70" zoomScaleSheetLayoutView="75" workbookViewId="0">
      <selection activeCell="M35" sqref="M35"/>
    </sheetView>
  </sheetViews>
  <sheetFormatPr defaultColWidth="8.33203125" defaultRowHeight="12.75"/>
  <cols>
    <col min="1" max="1" width="43.21875" style="182" customWidth="1"/>
    <col min="2" max="2" width="26.44140625" style="182" customWidth="1"/>
    <col min="3" max="3" width="6.77734375" style="182" customWidth="1"/>
    <col min="4" max="4" width="5.77734375" style="182" customWidth="1"/>
    <col min="5" max="5" width="6.21875" style="182" customWidth="1"/>
    <col min="6" max="6" width="9.88671875" style="182" bestFit="1" customWidth="1"/>
    <col min="7" max="7" width="6.44140625" style="182" customWidth="1"/>
    <col min="8" max="8" width="6.5546875" style="182" customWidth="1"/>
    <col min="9" max="9" width="5.44140625" style="182" customWidth="1"/>
    <col min="10" max="10" width="10.5546875" style="182" bestFit="1" customWidth="1"/>
    <col min="11" max="11" width="6.77734375" style="182" customWidth="1"/>
    <col min="12" max="12" width="7.21875" style="182" customWidth="1"/>
    <col min="13" max="13" width="6" style="182" customWidth="1"/>
    <col min="14" max="14" width="10.5546875" style="182" bestFit="1" customWidth="1"/>
    <col min="15" max="15" width="6.44140625" style="182" customWidth="1"/>
    <col min="16" max="16" width="5.77734375" style="182" customWidth="1"/>
    <col min="17" max="17" width="5.6640625" style="182" customWidth="1"/>
    <col min="18" max="18" width="9.5546875" style="182" bestFit="1" customWidth="1"/>
    <col min="19" max="19" width="10.88671875" style="182" bestFit="1" customWidth="1"/>
    <col min="20" max="20" width="7.21875" style="502" customWidth="1"/>
    <col min="21" max="254" width="7.21875" style="182" customWidth="1"/>
    <col min="255" max="16384" width="8.33203125" style="182"/>
  </cols>
  <sheetData>
    <row r="1" spans="1:20" s="178" customFormat="1" ht="23.25">
      <c r="A1" s="803" t="s">
        <v>343</v>
      </c>
      <c r="B1" s="804"/>
      <c r="C1" s="804"/>
      <c r="D1" s="804"/>
      <c r="E1" s="804"/>
      <c r="F1" s="804"/>
      <c r="G1" s="804"/>
      <c r="H1" s="804"/>
      <c r="I1" s="804"/>
      <c r="J1" s="804"/>
      <c r="K1" s="804"/>
      <c r="L1" s="804"/>
      <c r="M1" s="804"/>
      <c r="N1" s="804"/>
      <c r="O1" s="804"/>
      <c r="P1" s="804"/>
      <c r="T1" s="500" t="s">
        <v>2</v>
      </c>
    </row>
    <row r="2" spans="1:20" s="178" customFormat="1" ht="23.25">
      <c r="T2" s="500" t="s">
        <v>2</v>
      </c>
    </row>
    <row r="3" spans="1:20" s="178" customFormat="1" ht="23.25">
      <c r="A3" s="805" t="s">
        <v>382</v>
      </c>
      <c r="B3" s="806"/>
      <c r="C3" s="806"/>
      <c r="D3" s="806"/>
      <c r="E3" s="806"/>
      <c r="F3" s="806"/>
      <c r="G3" s="806"/>
      <c r="H3" s="806"/>
      <c r="I3" s="806"/>
      <c r="J3" s="806"/>
      <c r="K3" s="806"/>
      <c r="L3" s="806"/>
      <c r="M3" s="806"/>
      <c r="N3" s="806"/>
      <c r="O3" s="806"/>
      <c r="P3" s="806"/>
      <c r="Q3" s="806"/>
      <c r="R3" s="806"/>
      <c r="S3" s="806"/>
      <c r="T3" s="500" t="s">
        <v>2</v>
      </c>
    </row>
    <row r="4" spans="1:20" s="178" customFormat="1" ht="23.25">
      <c r="A4" s="807" t="s">
        <v>383</v>
      </c>
      <c r="B4" s="808"/>
      <c r="C4" s="808"/>
      <c r="D4" s="808"/>
      <c r="E4" s="808"/>
      <c r="F4" s="808"/>
      <c r="G4" s="808"/>
      <c r="H4" s="808"/>
      <c r="I4" s="808"/>
      <c r="J4" s="808"/>
      <c r="K4" s="808"/>
      <c r="L4" s="808"/>
      <c r="M4" s="808"/>
      <c r="N4" s="808"/>
      <c r="O4" s="808"/>
      <c r="P4" s="808"/>
      <c r="Q4" s="808"/>
      <c r="R4" s="808"/>
      <c r="S4" s="808"/>
      <c r="T4" s="500" t="s">
        <v>2</v>
      </c>
    </row>
    <row r="5" spans="1:20" s="178" customFormat="1" ht="23.25">
      <c r="A5" s="807" t="s">
        <v>430</v>
      </c>
      <c r="B5" s="807"/>
      <c r="C5" s="807"/>
      <c r="D5" s="807"/>
      <c r="E5" s="807"/>
      <c r="F5" s="807"/>
      <c r="G5" s="807"/>
      <c r="H5" s="807"/>
      <c r="I5" s="807"/>
      <c r="J5" s="807"/>
      <c r="K5" s="807"/>
      <c r="L5" s="807"/>
      <c r="M5" s="807"/>
      <c r="N5" s="807"/>
      <c r="O5" s="807"/>
      <c r="P5" s="807"/>
      <c r="Q5" s="807"/>
      <c r="R5" s="807"/>
      <c r="S5" s="807"/>
      <c r="T5" s="500" t="s">
        <v>2</v>
      </c>
    </row>
    <row r="6" spans="1:20" s="178" customFormat="1" ht="23.25">
      <c r="A6" s="812" t="s">
        <v>299</v>
      </c>
      <c r="B6" s="806"/>
      <c r="C6" s="806"/>
      <c r="D6" s="806"/>
      <c r="E6" s="806"/>
      <c r="F6" s="806"/>
      <c r="G6" s="806"/>
      <c r="H6" s="806"/>
      <c r="I6" s="806"/>
      <c r="J6" s="806"/>
      <c r="K6" s="806"/>
      <c r="L6" s="806"/>
      <c r="M6" s="806"/>
      <c r="N6" s="806"/>
      <c r="O6" s="806"/>
      <c r="P6" s="806"/>
      <c r="Q6" s="806"/>
      <c r="R6" s="806"/>
      <c r="S6" s="806"/>
      <c r="T6" s="500" t="s">
        <v>2</v>
      </c>
    </row>
    <row r="7" spans="1:20">
      <c r="A7" s="180"/>
      <c r="B7" s="181"/>
      <c r="C7" s="181"/>
      <c r="D7" s="181"/>
      <c r="E7" s="181"/>
      <c r="F7" s="181"/>
      <c r="G7" s="181"/>
      <c r="H7" s="181"/>
      <c r="I7" s="181"/>
      <c r="J7" s="181"/>
      <c r="K7" s="181"/>
      <c r="L7" s="181"/>
      <c r="M7" s="181"/>
      <c r="N7" s="181"/>
      <c r="O7" s="181"/>
      <c r="P7" s="181"/>
      <c r="Q7" s="181"/>
      <c r="R7" s="181"/>
      <c r="S7" s="181"/>
      <c r="T7" s="500" t="s">
        <v>2</v>
      </c>
    </row>
    <row r="8" spans="1:20" ht="13.5" thickBot="1">
      <c r="T8" s="500" t="s">
        <v>2</v>
      </c>
    </row>
    <row r="9" spans="1:20" ht="15" customHeight="1">
      <c r="A9" s="813" t="s">
        <v>384</v>
      </c>
      <c r="B9" s="798" t="s">
        <v>32</v>
      </c>
      <c r="C9" s="800" t="s">
        <v>33</v>
      </c>
      <c r="D9" s="801"/>
      <c r="E9" s="801"/>
      <c r="F9" s="802"/>
      <c r="G9" s="800" t="s">
        <v>34</v>
      </c>
      <c r="H9" s="801"/>
      <c r="I9" s="801"/>
      <c r="J9" s="802"/>
      <c r="K9" s="800" t="s">
        <v>35</v>
      </c>
      <c r="L9" s="801"/>
      <c r="M9" s="801"/>
      <c r="N9" s="802"/>
      <c r="O9" s="800" t="s">
        <v>36</v>
      </c>
      <c r="P9" s="801"/>
      <c r="Q9" s="801"/>
      <c r="R9" s="802"/>
      <c r="S9" s="809" t="s">
        <v>37</v>
      </c>
      <c r="T9" s="500" t="s">
        <v>2</v>
      </c>
    </row>
    <row r="10" spans="1:20" ht="27.75" customHeight="1">
      <c r="A10" s="814"/>
      <c r="B10" s="811"/>
      <c r="C10" s="183" t="s">
        <v>13</v>
      </c>
      <c r="D10" s="183" t="s">
        <v>38</v>
      </c>
      <c r="E10" s="183" t="s">
        <v>39</v>
      </c>
      <c r="F10" s="184" t="s">
        <v>5</v>
      </c>
      <c r="G10" s="183" t="s">
        <v>13</v>
      </c>
      <c r="H10" s="183" t="s">
        <v>38</v>
      </c>
      <c r="I10" s="183" t="s">
        <v>39</v>
      </c>
      <c r="J10" s="184" t="s">
        <v>5</v>
      </c>
      <c r="K10" s="183" t="s">
        <v>13</v>
      </c>
      <c r="L10" s="183" t="s">
        <v>38</v>
      </c>
      <c r="M10" s="183" t="s">
        <v>39</v>
      </c>
      <c r="N10" s="184" t="s">
        <v>5</v>
      </c>
      <c r="O10" s="183" t="s">
        <v>13</v>
      </c>
      <c r="P10" s="183" t="s">
        <v>38</v>
      </c>
      <c r="Q10" s="183" t="s">
        <v>39</v>
      </c>
      <c r="R10" s="184" t="s">
        <v>5</v>
      </c>
      <c r="S10" s="810"/>
      <c r="T10" s="500" t="s">
        <v>2</v>
      </c>
    </row>
    <row r="11" spans="1:20" s="187" customFormat="1" ht="16.5" customHeight="1">
      <c r="A11" s="185" t="s">
        <v>40</v>
      </c>
      <c r="B11" s="186" t="s">
        <v>40</v>
      </c>
      <c r="C11" s="503">
        <v>3</v>
      </c>
      <c r="D11" s="504">
        <v>0</v>
      </c>
      <c r="E11" s="504">
        <v>2</v>
      </c>
      <c r="F11" s="505">
        <v>2442</v>
      </c>
      <c r="G11" s="503">
        <v>24</v>
      </c>
      <c r="H11" s="504">
        <v>7</v>
      </c>
      <c r="I11" s="504">
        <v>10</v>
      </c>
      <c r="J11" s="505">
        <v>9591</v>
      </c>
      <c r="K11" s="503">
        <v>15</v>
      </c>
      <c r="L11" s="504">
        <v>7</v>
      </c>
      <c r="M11" s="504">
        <v>8</v>
      </c>
      <c r="N11" s="505">
        <v>6340</v>
      </c>
      <c r="O11" s="503">
        <v>0</v>
      </c>
      <c r="P11" s="504">
        <v>0</v>
      </c>
      <c r="Q11" s="504">
        <v>0</v>
      </c>
      <c r="R11" s="505">
        <v>255</v>
      </c>
      <c r="S11" s="506">
        <f t="shared" ref="S11:S16" si="0">+F11+J11+N11+R11</f>
        <v>18628</v>
      </c>
      <c r="T11" s="501" t="s">
        <v>2</v>
      </c>
    </row>
    <row r="12" spans="1:20" s="187" customFormat="1" ht="16.5" customHeight="1">
      <c r="A12" s="188" t="s">
        <v>385</v>
      </c>
      <c r="B12" s="189" t="s">
        <v>385</v>
      </c>
      <c r="C12" s="507">
        <v>12</v>
      </c>
      <c r="D12" s="508">
        <v>3</v>
      </c>
      <c r="E12" s="508">
        <v>7</v>
      </c>
      <c r="F12" s="509">
        <v>16838</v>
      </c>
      <c r="G12" s="507">
        <v>61</v>
      </c>
      <c r="H12" s="508">
        <v>31</v>
      </c>
      <c r="I12" s="508">
        <v>30</v>
      </c>
      <c r="J12" s="509">
        <v>26350</v>
      </c>
      <c r="K12" s="507">
        <v>0</v>
      </c>
      <c r="L12" s="508">
        <v>0</v>
      </c>
      <c r="M12" s="508">
        <v>0</v>
      </c>
      <c r="N12" s="509">
        <v>5038</v>
      </c>
      <c r="O12" s="507">
        <v>0</v>
      </c>
      <c r="P12" s="508">
        <v>0</v>
      </c>
      <c r="Q12" s="508">
        <v>0</v>
      </c>
      <c r="R12" s="509">
        <v>644</v>
      </c>
      <c r="S12" s="510">
        <f t="shared" si="0"/>
        <v>48870</v>
      </c>
      <c r="T12" s="501" t="s">
        <v>2</v>
      </c>
    </row>
    <row r="13" spans="1:20" s="187" customFormat="1" ht="16.5" customHeight="1">
      <c r="A13" s="190" t="s">
        <v>41</v>
      </c>
      <c r="B13" s="191" t="s">
        <v>41</v>
      </c>
      <c r="C13" s="511">
        <v>2</v>
      </c>
      <c r="D13" s="512">
        <v>0</v>
      </c>
      <c r="E13" s="512">
        <v>0</v>
      </c>
      <c r="F13" s="513">
        <v>1704</v>
      </c>
      <c r="G13" s="511">
        <v>6</v>
      </c>
      <c r="H13" s="512">
        <v>2</v>
      </c>
      <c r="I13" s="512">
        <v>4</v>
      </c>
      <c r="J13" s="513">
        <v>7029</v>
      </c>
      <c r="K13" s="511">
        <v>5</v>
      </c>
      <c r="L13" s="512">
        <v>1</v>
      </c>
      <c r="M13" s="512">
        <v>2</v>
      </c>
      <c r="N13" s="513">
        <v>3653</v>
      </c>
      <c r="O13" s="511">
        <v>0</v>
      </c>
      <c r="P13" s="512">
        <v>0</v>
      </c>
      <c r="Q13" s="512">
        <v>0</v>
      </c>
      <c r="R13" s="513">
        <v>80</v>
      </c>
      <c r="S13" s="510">
        <f t="shared" si="0"/>
        <v>12466</v>
      </c>
      <c r="T13" s="501" t="s">
        <v>2</v>
      </c>
    </row>
    <row r="14" spans="1:20" ht="15.75" customHeight="1">
      <c r="A14" s="190" t="s">
        <v>386</v>
      </c>
      <c r="B14" s="191" t="s">
        <v>42</v>
      </c>
      <c r="C14" s="511">
        <v>0</v>
      </c>
      <c r="D14" s="512">
        <v>0</v>
      </c>
      <c r="E14" s="512">
        <v>0</v>
      </c>
      <c r="F14" s="513">
        <v>2210</v>
      </c>
      <c r="G14" s="511">
        <v>6</v>
      </c>
      <c r="H14" s="512">
        <v>3</v>
      </c>
      <c r="I14" s="512">
        <v>3</v>
      </c>
      <c r="J14" s="513">
        <v>29122</v>
      </c>
      <c r="K14" s="511">
        <v>6</v>
      </c>
      <c r="L14" s="512">
        <v>3</v>
      </c>
      <c r="M14" s="512">
        <v>3</v>
      </c>
      <c r="N14" s="513">
        <v>8222</v>
      </c>
      <c r="O14" s="511">
        <v>1</v>
      </c>
      <c r="P14" s="512">
        <v>0</v>
      </c>
      <c r="Q14" s="512">
        <v>0</v>
      </c>
      <c r="R14" s="513">
        <v>446</v>
      </c>
      <c r="S14" s="510">
        <f t="shared" si="0"/>
        <v>40000</v>
      </c>
      <c r="T14" s="502" t="s">
        <v>2</v>
      </c>
    </row>
    <row r="15" spans="1:20" s="187" customFormat="1" ht="16.5" customHeight="1">
      <c r="A15" s="190" t="s">
        <v>43</v>
      </c>
      <c r="B15" s="191" t="s">
        <v>43</v>
      </c>
      <c r="C15" s="511">
        <v>0</v>
      </c>
      <c r="D15" s="512">
        <v>0</v>
      </c>
      <c r="E15" s="512">
        <v>0</v>
      </c>
      <c r="F15" s="513">
        <v>522</v>
      </c>
      <c r="G15" s="511">
        <v>0</v>
      </c>
      <c r="H15" s="512">
        <v>0</v>
      </c>
      <c r="I15" s="512">
        <v>0</v>
      </c>
      <c r="J15" s="513">
        <v>920</v>
      </c>
      <c r="K15" s="511">
        <v>0</v>
      </c>
      <c r="L15" s="512">
        <v>0</v>
      </c>
      <c r="M15" s="512">
        <v>0</v>
      </c>
      <c r="N15" s="513">
        <v>894</v>
      </c>
      <c r="O15" s="511">
        <v>0</v>
      </c>
      <c r="P15" s="512">
        <v>0</v>
      </c>
      <c r="Q15" s="512">
        <v>0</v>
      </c>
      <c r="R15" s="513">
        <v>150</v>
      </c>
      <c r="S15" s="510">
        <f t="shared" si="0"/>
        <v>2486</v>
      </c>
      <c r="T15" s="501" t="s">
        <v>2</v>
      </c>
    </row>
    <row r="16" spans="1:20" s="187" customFormat="1" ht="16.5" customHeight="1">
      <c r="A16" s="188" t="s">
        <v>44</v>
      </c>
      <c r="B16" s="189" t="s">
        <v>44</v>
      </c>
      <c r="C16" s="507">
        <v>0</v>
      </c>
      <c r="D16" s="508">
        <v>0</v>
      </c>
      <c r="E16" s="508">
        <v>0</v>
      </c>
      <c r="F16" s="509">
        <v>1601</v>
      </c>
      <c r="G16" s="507">
        <v>0</v>
      </c>
      <c r="H16" s="508">
        <v>0</v>
      </c>
      <c r="I16" s="508">
        <v>0</v>
      </c>
      <c r="J16" s="509">
        <v>2513</v>
      </c>
      <c r="K16" s="507">
        <v>40</v>
      </c>
      <c r="L16" s="508">
        <v>24</v>
      </c>
      <c r="M16" s="508">
        <v>20</v>
      </c>
      <c r="N16" s="509">
        <v>4645</v>
      </c>
      <c r="O16" s="507">
        <v>0</v>
      </c>
      <c r="P16" s="508">
        <v>0</v>
      </c>
      <c r="Q16" s="508">
        <v>0</v>
      </c>
      <c r="R16" s="509">
        <v>241</v>
      </c>
      <c r="S16" s="514">
        <f t="shared" si="0"/>
        <v>9000</v>
      </c>
      <c r="T16" s="501" t="s">
        <v>2</v>
      </c>
    </row>
    <row r="17" spans="1:20" ht="18.75" customHeight="1" thickBot="1">
      <c r="A17" s="192" t="s">
        <v>387</v>
      </c>
      <c r="B17" s="193"/>
      <c r="C17" s="515">
        <f t="shared" ref="C17:S17" si="1">SUM(C11:C16)</f>
        <v>17</v>
      </c>
      <c r="D17" s="516">
        <f t="shared" si="1"/>
        <v>3</v>
      </c>
      <c r="E17" s="516">
        <f t="shared" si="1"/>
        <v>9</v>
      </c>
      <c r="F17" s="517">
        <f t="shared" si="1"/>
        <v>25317</v>
      </c>
      <c r="G17" s="515">
        <f t="shared" si="1"/>
        <v>97</v>
      </c>
      <c r="H17" s="516">
        <f t="shared" si="1"/>
        <v>43</v>
      </c>
      <c r="I17" s="516">
        <f t="shared" si="1"/>
        <v>47</v>
      </c>
      <c r="J17" s="517">
        <f t="shared" si="1"/>
        <v>75525</v>
      </c>
      <c r="K17" s="515">
        <f t="shared" si="1"/>
        <v>66</v>
      </c>
      <c r="L17" s="516">
        <f t="shared" si="1"/>
        <v>35</v>
      </c>
      <c r="M17" s="516">
        <f t="shared" si="1"/>
        <v>33</v>
      </c>
      <c r="N17" s="517">
        <f t="shared" si="1"/>
        <v>28792</v>
      </c>
      <c r="O17" s="515">
        <f t="shared" si="1"/>
        <v>1</v>
      </c>
      <c r="P17" s="516">
        <f t="shared" si="1"/>
        <v>0</v>
      </c>
      <c r="Q17" s="516">
        <f t="shared" si="1"/>
        <v>0</v>
      </c>
      <c r="R17" s="517">
        <f t="shared" si="1"/>
        <v>1816</v>
      </c>
      <c r="S17" s="518">
        <f t="shared" si="1"/>
        <v>131450</v>
      </c>
      <c r="T17" s="502" t="s">
        <v>2</v>
      </c>
    </row>
    <row r="18" spans="1:20" ht="18.75" customHeight="1" thickBot="1">
      <c r="A18" s="795"/>
      <c r="B18" s="795"/>
      <c r="C18" s="795"/>
      <c r="D18" s="795"/>
      <c r="E18" s="795"/>
      <c r="F18" s="795"/>
      <c r="G18" s="795"/>
      <c r="H18" s="795"/>
      <c r="I18" s="795"/>
      <c r="J18" s="795"/>
      <c r="K18" s="795"/>
      <c r="L18" s="795"/>
      <c r="M18" s="795"/>
      <c r="N18" s="795"/>
      <c r="O18" s="795"/>
      <c r="P18" s="795"/>
      <c r="Q18" s="795"/>
      <c r="R18" s="795"/>
      <c r="S18" s="795"/>
      <c r="T18" s="502" t="s">
        <v>2</v>
      </c>
    </row>
    <row r="19" spans="1:20" ht="15" customHeight="1">
      <c r="A19" s="796" t="s">
        <v>388</v>
      </c>
      <c r="B19" s="798" t="s">
        <v>45</v>
      </c>
      <c r="C19" s="800" t="s">
        <v>33</v>
      </c>
      <c r="D19" s="801"/>
      <c r="E19" s="801"/>
      <c r="F19" s="802"/>
      <c r="G19" s="800" t="s">
        <v>34</v>
      </c>
      <c r="H19" s="801"/>
      <c r="I19" s="801"/>
      <c r="J19" s="802"/>
      <c r="K19" s="800" t="s">
        <v>35</v>
      </c>
      <c r="L19" s="801"/>
      <c r="M19" s="801"/>
      <c r="N19" s="802"/>
      <c r="O19" s="800" t="s">
        <v>36</v>
      </c>
      <c r="P19" s="801"/>
      <c r="Q19" s="801"/>
      <c r="R19" s="802"/>
      <c r="S19" s="809" t="s">
        <v>46</v>
      </c>
      <c r="T19" s="502" t="s">
        <v>2</v>
      </c>
    </row>
    <row r="20" spans="1:20" ht="27.75" customHeight="1">
      <c r="A20" s="797"/>
      <c r="B20" s="799"/>
      <c r="C20" s="183" t="s">
        <v>13</v>
      </c>
      <c r="D20" s="183" t="s">
        <v>38</v>
      </c>
      <c r="E20" s="183" t="s">
        <v>39</v>
      </c>
      <c r="F20" s="184" t="s">
        <v>5</v>
      </c>
      <c r="G20" s="183" t="s">
        <v>13</v>
      </c>
      <c r="H20" s="183" t="s">
        <v>38</v>
      </c>
      <c r="I20" s="183" t="s">
        <v>39</v>
      </c>
      <c r="J20" s="184" t="s">
        <v>5</v>
      </c>
      <c r="K20" s="183" t="s">
        <v>13</v>
      </c>
      <c r="L20" s="183" t="s">
        <v>38</v>
      </c>
      <c r="M20" s="183" t="s">
        <v>39</v>
      </c>
      <c r="N20" s="184" t="s">
        <v>5</v>
      </c>
      <c r="O20" s="183" t="s">
        <v>13</v>
      </c>
      <c r="P20" s="183" t="s">
        <v>38</v>
      </c>
      <c r="Q20" s="183" t="s">
        <v>39</v>
      </c>
      <c r="R20" s="184" t="s">
        <v>5</v>
      </c>
      <c r="S20" s="815"/>
      <c r="T20" s="502" t="s">
        <v>2</v>
      </c>
    </row>
    <row r="21" spans="1:20" ht="15.75" customHeight="1">
      <c r="A21" s="194" t="s">
        <v>389</v>
      </c>
      <c r="B21" s="191" t="s">
        <v>47</v>
      </c>
      <c r="C21" s="511">
        <v>0</v>
      </c>
      <c r="D21" s="512">
        <v>0</v>
      </c>
      <c r="E21" s="512">
        <v>0</v>
      </c>
      <c r="F21" s="513">
        <v>-885</v>
      </c>
      <c r="G21" s="511">
        <v>0</v>
      </c>
      <c r="H21" s="512">
        <v>0</v>
      </c>
      <c r="I21" s="512">
        <v>0</v>
      </c>
      <c r="J21" s="513">
        <v>-2621</v>
      </c>
      <c r="K21" s="511">
        <v>0</v>
      </c>
      <c r="L21" s="512">
        <v>0</v>
      </c>
      <c r="M21" s="512">
        <v>0</v>
      </c>
      <c r="N21" s="513">
        <v>-1711</v>
      </c>
      <c r="O21" s="511">
        <v>0</v>
      </c>
      <c r="P21" s="512">
        <v>0</v>
      </c>
      <c r="Q21" s="512">
        <v>0</v>
      </c>
      <c r="R21" s="512">
        <v>-693</v>
      </c>
      <c r="S21" s="510">
        <f t="shared" ref="S21:S29" si="2">+F21+J21+N21+R21</f>
        <v>-5910</v>
      </c>
      <c r="T21" s="502" t="s">
        <v>2</v>
      </c>
    </row>
    <row r="22" spans="1:20" ht="16.5" customHeight="1">
      <c r="A22" s="194" t="s">
        <v>390</v>
      </c>
      <c r="B22" s="191" t="s">
        <v>47</v>
      </c>
      <c r="C22" s="511">
        <v>0</v>
      </c>
      <c r="D22" s="512">
        <v>0</v>
      </c>
      <c r="E22" s="512">
        <v>0</v>
      </c>
      <c r="F22" s="512">
        <v>-1187</v>
      </c>
      <c r="G22" s="511">
        <v>0</v>
      </c>
      <c r="H22" s="512">
        <v>0</v>
      </c>
      <c r="I22" s="512">
        <v>0</v>
      </c>
      <c r="J22" s="512">
        <v>-2091</v>
      </c>
      <c r="K22" s="511">
        <v>0</v>
      </c>
      <c r="L22" s="512">
        <v>0</v>
      </c>
      <c r="M22" s="512">
        <v>0</v>
      </c>
      <c r="N22" s="512">
        <v>-2034</v>
      </c>
      <c r="O22" s="511">
        <v>0</v>
      </c>
      <c r="P22" s="512">
        <v>0</v>
      </c>
      <c r="Q22" s="512">
        <v>0</v>
      </c>
      <c r="R22" s="512">
        <v>-339</v>
      </c>
      <c r="S22" s="510">
        <f t="shared" si="2"/>
        <v>-5651</v>
      </c>
      <c r="T22" s="502" t="s">
        <v>2</v>
      </c>
    </row>
    <row r="23" spans="1:20" ht="15.75" customHeight="1">
      <c r="A23" s="194" t="s">
        <v>391</v>
      </c>
      <c r="B23" s="191" t="s">
        <v>47</v>
      </c>
      <c r="C23" s="511">
        <v>0</v>
      </c>
      <c r="D23" s="512">
        <v>0</v>
      </c>
      <c r="E23" s="512">
        <v>0</v>
      </c>
      <c r="F23" s="513">
        <v>-55</v>
      </c>
      <c r="G23" s="511">
        <v>0</v>
      </c>
      <c r="H23" s="512">
        <v>0</v>
      </c>
      <c r="I23" s="512">
        <v>0</v>
      </c>
      <c r="J23" s="513">
        <v>-361</v>
      </c>
      <c r="K23" s="511">
        <v>0</v>
      </c>
      <c r="L23" s="512">
        <v>0</v>
      </c>
      <c r="M23" s="512">
        <v>0</v>
      </c>
      <c r="N23" s="513">
        <v>-340</v>
      </c>
      <c r="O23" s="511">
        <v>0</v>
      </c>
      <c r="P23" s="512">
        <v>0</v>
      </c>
      <c r="Q23" s="512">
        <v>0</v>
      </c>
      <c r="R23" s="512">
        <v>-6</v>
      </c>
      <c r="S23" s="510">
        <f t="shared" si="2"/>
        <v>-762</v>
      </c>
      <c r="T23" s="502" t="s">
        <v>2</v>
      </c>
    </row>
    <row r="24" spans="1:20" ht="15.75" customHeight="1">
      <c r="A24" s="194" t="s">
        <v>392</v>
      </c>
      <c r="B24" s="191" t="s">
        <v>47</v>
      </c>
      <c r="C24" s="511">
        <v>0</v>
      </c>
      <c r="D24" s="512">
        <v>0</v>
      </c>
      <c r="E24" s="512">
        <v>0</v>
      </c>
      <c r="F24" s="513">
        <v>0</v>
      </c>
      <c r="G24" s="511">
        <v>0</v>
      </c>
      <c r="H24" s="512">
        <v>0</v>
      </c>
      <c r="I24" s="512">
        <v>0</v>
      </c>
      <c r="J24" s="513">
        <v>-2600</v>
      </c>
      <c r="K24" s="511">
        <v>0</v>
      </c>
      <c r="L24" s="512">
        <v>0</v>
      </c>
      <c r="M24" s="512">
        <v>0</v>
      </c>
      <c r="N24" s="513">
        <v>0</v>
      </c>
      <c r="O24" s="511">
        <v>0</v>
      </c>
      <c r="P24" s="512">
        <v>0</v>
      </c>
      <c r="Q24" s="512">
        <v>0</v>
      </c>
      <c r="R24" s="512">
        <v>0</v>
      </c>
      <c r="S24" s="510">
        <f t="shared" si="2"/>
        <v>-2600</v>
      </c>
      <c r="T24" s="502" t="s">
        <v>2</v>
      </c>
    </row>
    <row r="25" spans="1:20" ht="16.5" customHeight="1">
      <c r="A25" s="194" t="s">
        <v>393</v>
      </c>
      <c r="B25" s="191" t="s">
        <v>47</v>
      </c>
      <c r="C25" s="511">
        <v>0</v>
      </c>
      <c r="D25" s="512">
        <v>0</v>
      </c>
      <c r="E25" s="512">
        <v>0</v>
      </c>
      <c r="F25" s="513">
        <v>-35</v>
      </c>
      <c r="G25" s="511">
        <v>-6</v>
      </c>
      <c r="H25" s="512">
        <v>-1</v>
      </c>
      <c r="I25" s="512">
        <v>-6</v>
      </c>
      <c r="J25" s="513">
        <v>-5660</v>
      </c>
      <c r="K25" s="511">
        <v>0</v>
      </c>
      <c r="L25" s="512">
        <v>0</v>
      </c>
      <c r="M25" s="512">
        <v>0</v>
      </c>
      <c r="N25" s="513">
        <v>-61</v>
      </c>
      <c r="O25" s="511">
        <v>0</v>
      </c>
      <c r="P25" s="512">
        <v>0</v>
      </c>
      <c r="Q25" s="512">
        <v>0</v>
      </c>
      <c r="R25" s="513">
        <v>-10</v>
      </c>
      <c r="S25" s="510">
        <f t="shared" si="2"/>
        <v>-5766</v>
      </c>
      <c r="T25" s="502" t="s">
        <v>2</v>
      </c>
    </row>
    <row r="26" spans="1:20" ht="16.5" customHeight="1">
      <c r="A26" s="194" t="s">
        <v>394</v>
      </c>
      <c r="B26" s="191" t="s">
        <v>47</v>
      </c>
      <c r="C26" s="511">
        <v>0</v>
      </c>
      <c r="D26" s="512">
        <v>0</v>
      </c>
      <c r="E26" s="512">
        <v>0</v>
      </c>
      <c r="F26" s="513">
        <v>-142</v>
      </c>
      <c r="G26" s="511">
        <v>0</v>
      </c>
      <c r="H26" s="512">
        <v>0</v>
      </c>
      <c r="I26" s="512">
        <v>0</v>
      </c>
      <c r="J26" s="513">
        <v>-249</v>
      </c>
      <c r="K26" s="511">
        <v>0</v>
      </c>
      <c r="L26" s="512">
        <v>0</v>
      </c>
      <c r="M26" s="512">
        <v>0</v>
      </c>
      <c r="N26" s="513">
        <v>-243</v>
      </c>
      <c r="O26" s="511">
        <v>0</v>
      </c>
      <c r="P26" s="512">
        <v>0</v>
      </c>
      <c r="Q26" s="512">
        <v>0</v>
      </c>
      <c r="R26" s="513">
        <v>-40</v>
      </c>
      <c r="S26" s="510">
        <f t="shared" si="2"/>
        <v>-674</v>
      </c>
      <c r="T26" s="502" t="s">
        <v>2</v>
      </c>
    </row>
    <row r="27" spans="1:20" ht="15.75">
      <c r="A27" s="194" t="s">
        <v>395</v>
      </c>
      <c r="B27" s="191" t="s">
        <v>47</v>
      </c>
      <c r="C27" s="511">
        <v>0</v>
      </c>
      <c r="D27" s="512">
        <v>0</v>
      </c>
      <c r="E27" s="512">
        <v>0</v>
      </c>
      <c r="F27" s="513">
        <v>-1312</v>
      </c>
      <c r="G27" s="511">
        <v>0</v>
      </c>
      <c r="H27" s="512">
        <v>0</v>
      </c>
      <c r="I27" s="512">
        <v>0</v>
      </c>
      <c r="J27" s="513">
        <v>-2313</v>
      </c>
      <c r="K27" s="511">
        <v>0</v>
      </c>
      <c r="L27" s="512">
        <v>0</v>
      </c>
      <c r="M27" s="512">
        <v>0</v>
      </c>
      <c r="N27" s="513">
        <v>-2250</v>
      </c>
      <c r="O27" s="511">
        <v>0</v>
      </c>
      <c r="P27" s="512">
        <v>0</v>
      </c>
      <c r="Q27" s="512">
        <v>0</v>
      </c>
      <c r="R27" s="513">
        <v>-375</v>
      </c>
      <c r="S27" s="510">
        <f t="shared" si="2"/>
        <v>-6250</v>
      </c>
      <c r="T27" s="502" t="s">
        <v>2</v>
      </c>
    </row>
    <row r="28" spans="1:20" ht="16.5" customHeight="1">
      <c r="A28" s="194" t="s">
        <v>396</v>
      </c>
      <c r="B28" s="191" t="s">
        <v>47</v>
      </c>
      <c r="C28" s="511">
        <v>0</v>
      </c>
      <c r="D28" s="512">
        <v>0</v>
      </c>
      <c r="E28" s="512">
        <v>0</v>
      </c>
      <c r="F28" s="513">
        <v>-3150</v>
      </c>
      <c r="G28" s="511">
        <v>0</v>
      </c>
      <c r="H28" s="512">
        <v>0</v>
      </c>
      <c r="I28" s="512">
        <v>0</v>
      </c>
      <c r="J28" s="513">
        <v>-5550</v>
      </c>
      <c r="K28" s="507">
        <v>0</v>
      </c>
      <c r="L28" s="508">
        <v>0</v>
      </c>
      <c r="M28" s="508">
        <v>0</v>
      </c>
      <c r="N28" s="509">
        <v>-5400</v>
      </c>
      <c r="O28" s="511">
        <v>0</v>
      </c>
      <c r="P28" s="512">
        <v>0</v>
      </c>
      <c r="Q28" s="512">
        <v>0</v>
      </c>
      <c r="R28" s="513">
        <v>-900</v>
      </c>
      <c r="S28" s="519">
        <f t="shared" si="2"/>
        <v>-15000</v>
      </c>
      <c r="T28" s="502" t="s">
        <v>2</v>
      </c>
    </row>
    <row r="29" spans="1:20" ht="15.75" customHeight="1">
      <c r="A29" s="194" t="s">
        <v>397</v>
      </c>
      <c r="B29" s="191" t="s">
        <v>47</v>
      </c>
      <c r="C29" s="511">
        <v>0</v>
      </c>
      <c r="D29" s="512">
        <v>0</v>
      </c>
      <c r="E29" s="512">
        <v>0</v>
      </c>
      <c r="F29" s="513">
        <v>0</v>
      </c>
      <c r="G29" s="511">
        <v>0</v>
      </c>
      <c r="H29" s="512">
        <v>0</v>
      </c>
      <c r="I29" s="512">
        <v>0</v>
      </c>
      <c r="J29" s="513">
        <v>0</v>
      </c>
      <c r="K29" s="511">
        <v>0</v>
      </c>
      <c r="L29" s="512">
        <v>0</v>
      </c>
      <c r="M29" s="512">
        <v>0</v>
      </c>
      <c r="N29" s="513">
        <v>-898</v>
      </c>
      <c r="O29" s="511">
        <v>0</v>
      </c>
      <c r="P29" s="512">
        <v>0</v>
      </c>
      <c r="Q29" s="512">
        <v>0</v>
      </c>
      <c r="R29" s="512">
        <v>0</v>
      </c>
      <c r="S29" s="510">
        <f t="shared" si="2"/>
        <v>-898</v>
      </c>
      <c r="T29" s="502" t="s">
        <v>2</v>
      </c>
    </row>
    <row r="30" spans="1:20" ht="18.75" customHeight="1" thickBot="1">
      <c r="A30" s="195" t="s">
        <v>46</v>
      </c>
      <c r="B30" s="196"/>
      <c r="C30" s="515">
        <f>SUM(C21:C29)</f>
        <v>0</v>
      </c>
      <c r="D30" s="516">
        <f t="shared" ref="D30:S30" si="3">SUM(D21:D29)</f>
        <v>0</v>
      </c>
      <c r="E30" s="516">
        <f t="shared" si="3"/>
        <v>0</v>
      </c>
      <c r="F30" s="517">
        <f t="shared" si="3"/>
        <v>-6766</v>
      </c>
      <c r="G30" s="515">
        <f t="shared" si="3"/>
        <v>-6</v>
      </c>
      <c r="H30" s="516">
        <f t="shared" si="3"/>
        <v>-1</v>
      </c>
      <c r="I30" s="516">
        <f t="shared" si="3"/>
        <v>-6</v>
      </c>
      <c r="J30" s="517">
        <f t="shared" si="3"/>
        <v>-21445</v>
      </c>
      <c r="K30" s="515">
        <f t="shared" si="3"/>
        <v>0</v>
      </c>
      <c r="L30" s="516">
        <f t="shared" si="3"/>
        <v>0</v>
      </c>
      <c r="M30" s="516">
        <f t="shared" si="3"/>
        <v>0</v>
      </c>
      <c r="N30" s="517">
        <f t="shared" si="3"/>
        <v>-12937</v>
      </c>
      <c r="O30" s="515">
        <f t="shared" si="3"/>
        <v>0</v>
      </c>
      <c r="P30" s="516">
        <f t="shared" si="3"/>
        <v>0</v>
      </c>
      <c r="Q30" s="516">
        <f t="shared" si="3"/>
        <v>0</v>
      </c>
      <c r="R30" s="517">
        <f t="shared" si="3"/>
        <v>-2363</v>
      </c>
      <c r="S30" s="520">
        <f t="shared" si="3"/>
        <v>-43511</v>
      </c>
      <c r="T30" s="502" t="s">
        <v>21</v>
      </c>
    </row>
    <row r="31" spans="1:20" ht="26.25" customHeight="1"/>
    <row r="33" spans="1:19" ht="18.75" customHeight="1"/>
    <row r="34" spans="1:19" ht="18.75" customHeight="1"/>
    <row r="35" spans="1:19" ht="15">
      <c r="N35" s="197"/>
    </row>
    <row r="38" spans="1:19" ht="18.75" customHeight="1">
      <c r="C38" s="198"/>
      <c r="D38" s="198"/>
      <c r="E38" s="198"/>
      <c r="F38" s="198"/>
      <c r="G38" s="198"/>
      <c r="H38" s="198"/>
      <c r="I38" s="198"/>
      <c r="J38" s="198"/>
      <c r="K38" s="198"/>
      <c r="L38" s="198"/>
      <c r="M38" s="198"/>
      <c r="N38" s="198"/>
      <c r="O38" s="198"/>
      <c r="P38" s="198"/>
      <c r="Q38" s="198"/>
      <c r="R38" s="198"/>
      <c r="S38" s="198"/>
    </row>
    <row r="40" spans="1:19" ht="15">
      <c r="A40" s="197"/>
    </row>
    <row r="41" spans="1:19" ht="15">
      <c r="A41" s="197"/>
    </row>
    <row r="42" spans="1:19" ht="15">
      <c r="A42" s="197"/>
    </row>
    <row r="43" spans="1:19" ht="15">
      <c r="A43" s="197"/>
    </row>
  </sheetData>
  <mergeCells count="20">
    <mergeCell ref="A1:P1"/>
    <mergeCell ref="A3:S3"/>
    <mergeCell ref="A4:S4"/>
    <mergeCell ref="A5:S5"/>
    <mergeCell ref="O9:R9"/>
    <mergeCell ref="S9:S10"/>
    <mergeCell ref="G9:J9"/>
    <mergeCell ref="K9:N9"/>
    <mergeCell ref="B9:B10"/>
    <mergeCell ref="C9:F9"/>
    <mergeCell ref="A6:S6"/>
    <mergeCell ref="A9:A10"/>
    <mergeCell ref="A18:S18"/>
    <mergeCell ref="A19:A20"/>
    <mergeCell ref="B19:B20"/>
    <mergeCell ref="C19:F19"/>
    <mergeCell ref="G19:J19"/>
    <mergeCell ref="K19:N19"/>
    <mergeCell ref="O19:R19"/>
    <mergeCell ref="S19:S20"/>
  </mergeCells>
  <phoneticPr fontId="67" type="noConversion"/>
  <pageMargins left="0.75" right="0.75" top="1" bottom="1" header="0.5" footer="0.5"/>
  <pageSetup scale="51" orientation="landscape" r:id="rId1"/>
  <headerFooter alignWithMargins="0">
    <oddFooter>&amp;C&amp;"Times New Roman,Regular"&amp;14Exhibit C - Program Increases/Offsets By Decision Unit</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X39"/>
  <sheetViews>
    <sheetView view="pageBreakPreview" zoomScale="70" zoomScaleNormal="75" zoomScaleSheetLayoutView="100" workbookViewId="0">
      <selection activeCell="M35" sqref="M35"/>
    </sheetView>
  </sheetViews>
  <sheetFormatPr defaultRowHeight="12.75"/>
  <cols>
    <col min="1" max="1" width="49.5546875" style="399" customWidth="1"/>
    <col min="2" max="2" width="1.21875" style="399" customWidth="1"/>
    <col min="3" max="3" width="10.77734375" style="399" customWidth="1"/>
    <col min="4" max="4" width="11" style="399" customWidth="1"/>
    <col min="5" max="5" width="1.21875" style="399" customWidth="1"/>
    <col min="6" max="7" width="11.21875" style="399" customWidth="1"/>
    <col min="8" max="8" width="1.21875" style="399" customWidth="1"/>
    <col min="9" max="9" width="9.5546875" style="399" bestFit="1" customWidth="1"/>
    <col min="10" max="10" width="10.77734375" style="399" customWidth="1"/>
    <col min="11" max="11" width="6.77734375" style="400" customWidth="1"/>
    <col min="12" max="12" width="8.6640625" style="399" bestFit="1" customWidth="1"/>
    <col min="13" max="13" width="6.77734375" style="399" customWidth="1"/>
    <col min="14" max="14" width="8.44140625" style="399" bestFit="1" customWidth="1"/>
    <col min="15" max="15" width="7.33203125" style="399" bestFit="1" customWidth="1"/>
    <col min="16" max="16" width="10.44140625" style="399" customWidth="1"/>
    <col min="17" max="17" width="7.21875" style="199" customWidth="1"/>
    <col min="18" max="250" width="7.21875" style="200" customWidth="1"/>
    <col min="251" max="16384" width="8.88671875" style="200"/>
  </cols>
  <sheetData>
    <row r="1" spans="1:17" ht="20.25">
      <c r="A1" s="816" t="s">
        <v>417</v>
      </c>
      <c r="B1" s="817"/>
      <c r="C1" s="817"/>
      <c r="D1" s="817"/>
      <c r="E1" s="817"/>
      <c r="F1" s="817"/>
      <c r="G1" s="817"/>
      <c r="H1" s="817"/>
      <c r="I1" s="817"/>
      <c r="J1" s="817"/>
      <c r="K1" s="817"/>
      <c r="L1" s="817"/>
      <c r="M1" s="817"/>
      <c r="N1" s="817"/>
      <c r="O1" s="817"/>
      <c r="P1" s="817"/>
      <c r="Q1" s="199" t="s">
        <v>2</v>
      </c>
    </row>
    <row r="2" spans="1:17" ht="19.149999999999999" customHeight="1">
      <c r="A2" s="396"/>
      <c r="B2" s="397"/>
      <c r="C2" s="397"/>
      <c r="D2" s="397"/>
      <c r="E2" s="397"/>
      <c r="F2" s="397"/>
      <c r="G2" s="397"/>
      <c r="H2" s="397"/>
      <c r="I2" s="397"/>
      <c r="J2" s="397"/>
      <c r="K2" s="398"/>
      <c r="L2" s="397"/>
      <c r="M2" s="397"/>
      <c r="N2" s="397"/>
      <c r="O2" s="397"/>
      <c r="P2" s="397"/>
      <c r="Q2" s="199" t="s">
        <v>2</v>
      </c>
    </row>
    <row r="3" spans="1:17" s="201" customFormat="1" ht="18.75">
      <c r="A3" s="818" t="s">
        <v>418</v>
      </c>
      <c r="B3" s="819"/>
      <c r="C3" s="819"/>
      <c r="D3" s="819"/>
      <c r="E3" s="819"/>
      <c r="F3" s="819"/>
      <c r="G3" s="819"/>
      <c r="H3" s="819"/>
      <c r="I3" s="819"/>
      <c r="J3" s="819"/>
      <c r="K3" s="819"/>
      <c r="L3" s="819"/>
      <c r="M3" s="819"/>
      <c r="N3" s="819"/>
      <c r="O3" s="819"/>
      <c r="P3" s="819"/>
      <c r="Q3" s="199" t="s">
        <v>2</v>
      </c>
    </row>
    <row r="4" spans="1:17" s="201" customFormat="1" ht="18.75">
      <c r="A4" s="820" t="s">
        <v>383</v>
      </c>
      <c r="B4" s="819"/>
      <c r="C4" s="819"/>
      <c r="D4" s="819"/>
      <c r="E4" s="819"/>
      <c r="F4" s="819"/>
      <c r="G4" s="819"/>
      <c r="H4" s="819"/>
      <c r="I4" s="819"/>
      <c r="J4" s="819"/>
      <c r="K4" s="819"/>
      <c r="L4" s="819"/>
      <c r="M4" s="819"/>
      <c r="N4" s="819"/>
      <c r="O4" s="819"/>
      <c r="P4" s="819"/>
      <c r="Q4" s="199" t="s">
        <v>2</v>
      </c>
    </row>
    <row r="5" spans="1:17" s="202" customFormat="1" ht="15.75">
      <c r="A5" s="821" t="s">
        <v>430</v>
      </c>
      <c r="B5" s="821"/>
      <c r="C5" s="821"/>
      <c r="D5" s="821"/>
      <c r="E5" s="821"/>
      <c r="F5" s="821"/>
      <c r="G5" s="821"/>
      <c r="H5" s="821"/>
      <c r="I5" s="821"/>
      <c r="J5" s="821"/>
      <c r="K5" s="821"/>
      <c r="L5" s="821"/>
      <c r="M5" s="821"/>
      <c r="N5" s="821"/>
      <c r="O5" s="821"/>
      <c r="P5" s="821"/>
      <c r="Q5" s="199" t="s">
        <v>2</v>
      </c>
    </row>
    <row r="6" spans="1:17" s="202" customFormat="1" ht="15.75">
      <c r="A6" s="841" t="s">
        <v>419</v>
      </c>
      <c r="B6" s="821"/>
      <c r="C6" s="821"/>
      <c r="D6" s="821"/>
      <c r="E6" s="821"/>
      <c r="F6" s="821"/>
      <c r="G6" s="821"/>
      <c r="H6" s="821"/>
      <c r="I6" s="821"/>
      <c r="J6" s="821"/>
      <c r="K6" s="821"/>
      <c r="L6" s="821"/>
      <c r="M6" s="821"/>
      <c r="N6" s="821"/>
      <c r="O6" s="821"/>
      <c r="P6" s="821"/>
      <c r="Q6" s="199" t="s">
        <v>2</v>
      </c>
    </row>
    <row r="7" spans="1:17">
      <c r="Q7" s="199" t="s">
        <v>2</v>
      </c>
    </row>
    <row r="8" spans="1:17">
      <c r="Q8" s="199" t="s">
        <v>2</v>
      </c>
    </row>
    <row r="9" spans="1:17" ht="37.5" customHeight="1">
      <c r="A9" s="401"/>
      <c r="B9" s="397"/>
      <c r="C9" s="823" t="s">
        <v>48</v>
      </c>
      <c r="D9" s="824"/>
      <c r="E9" s="402"/>
      <c r="F9" s="823" t="s">
        <v>431</v>
      </c>
      <c r="G9" s="827"/>
      <c r="H9" s="402"/>
      <c r="I9" s="830" t="s">
        <v>6</v>
      </c>
      <c r="J9" s="824"/>
      <c r="K9" s="833">
        <v>2012</v>
      </c>
      <c r="L9" s="834"/>
      <c r="M9" s="834"/>
      <c r="N9" s="835"/>
      <c r="O9" s="830" t="s">
        <v>12</v>
      </c>
      <c r="P9" s="824"/>
      <c r="Q9" s="199" t="s">
        <v>2</v>
      </c>
    </row>
    <row r="10" spans="1:17" ht="14.25" customHeight="1">
      <c r="A10" s="397"/>
      <c r="B10" s="397"/>
      <c r="C10" s="825"/>
      <c r="D10" s="826"/>
      <c r="E10" s="403"/>
      <c r="F10" s="828"/>
      <c r="G10" s="829"/>
      <c r="H10" s="403"/>
      <c r="I10" s="831"/>
      <c r="J10" s="832"/>
      <c r="K10" s="837" t="s">
        <v>49</v>
      </c>
      <c r="L10" s="838"/>
      <c r="M10" s="839" t="s">
        <v>50</v>
      </c>
      <c r="N10" s="840"/>
      <c r="O10" s="831"/>
      <c r="P10" s="832"/>
      <c r="Q10" s="199" t="s">
        <v>2</v>
      </c>
    </row>
    <row r="11" spans="1:17" ht="51">
      <c r="A11" s="404"/>
      <c r="B11" s="397"/>
      <c r="C11" s="405" t="s">
        <v>51</v>
      </c>
      <c r="D11" s="406" t="s">
        <v>52</v>
      </c>
      <c r="E11" s="398"/>
      <c r="F11" s="405" t="s">
        <v>51</v>
      </c>
      <c r="G11" s="406" t="s">
        <v>52</v>
      </c>
      <c r="H11" s="398"/>
      <c r="I11" s="405" t="s">
        <v>51</v>
      </c>
      <c r="J11" s="406" t="s">
        <v>52</v>
      </c>
      <c r="K11" s="405" t="s">
        <v>51</v>
      </c>
      <c r="L11" s="406" t="s">
        <v>52</v>
      </c>
      <c r="M11" s="405" t="s">
        <v>51</v>
      </c>
      <c r="N11" s="406" t="s">
        <v>52</v>
      </c>
      <c r="O11" s="405" t="s">
        <v>51</v>
      </c>
      <c r="P11" s="406" t="s">
        <v>52</v>
      </c>
      <c r="Q11" s="199" t="s">
        <v>2</v>
      </c>
    </row>
    <row r="12" spans="1:17">
      <c r="A12" s="407"/>
      <c r="B12" s="397"/>
      <c r="C12" s="408"/>
      <c r="D12" s="409"/>
      <c r="E12" s="521"/>
      <c r="F12" s="408"/>
      <c r="G12" s="410"/>
      <c r="H12" s="521"/>
      <c r="I12" s="408"/>
      <c r="J12" s="410"/>
      <c r="K12" s="411"/>
      <c r="L12" s="412"/>
      <c r="M12" s="413"/>
      <c r="N12" s="410"/>
      <c r="O12" s="408"/>
      <c r="P12" s="410"/>
      <c r="Q12" s="199" t="s">
        <v>2</v>
      </c>
    </row>
    <row r="13" spans="1:17">
      <c r="A13" s="414" t="s">
        <v>53</v>
      </c>
      <c r="B13" s="397"/>
      <c r="C13" s="408"/>
      <c r="D13" s="415"/>
      <c r="E13" s="521"/>
      <c r="F13" s="408"/>
      <c r="G13" s="416"/>
      <c r="H13" s="521"/>
      <c r="I13" s="408"/>
      <c r="J13" s="416"/>
      <c r="K13" s="411"/>
      <c r="L13" s="412"/>
      <c r="M13" s="408"/>
      <c r="N13" s="416"/>
      <c r="O13" s="408"/>
      <c r="P13" s="416"/>
      <c r="Q13" s="199" t="s">
        <v>2</v>
      </c>
    </row>
    <row r="14" spans="1:17">
      <c r="A14" s="417" t="s">
        <v>54</v>
      </c>
      <c r="B14" s="397"/>
      <c r="C14" s="408">
        <v>13531</v>
      </c>
      <c r="D14" s="415">
        <v>3524333</v>
      </c>
      <c r="E14" s="521"/>
      <c r="F14" s="408">
        <v>14286</v>
      </c>
      <c r="G14" s="416">
        <v>3524924</v>
      </c>
      <c r="H14" s="521"/>
      <c r="I14" s="408">
        <v>14800</v>
      </c>
      <c r="J14" s="416">
        <v>3611801</v>
      </c>
      <c r="K14" s="411">
        <v>36</v>
      </c>
      <c r="L14" s="412">
        <v>73402</v>
      </c>
      <c r="M14" s="408">
        <v>-6</v>
      </c>
      <c r="N14" s="416">
        <v>-20245</v>
      </c>
      <c r="O14" s="408">
        <f t="shared" ref="O14:P17" si="0">+I14+K14+M14</f>
        <v>14830</v>
      </c>
      <c r="P14" s="410">
        <f t="shared" si="0"/>
        <v>3664958</v>
      </c>
      <c r="Q14" s="199" t="s">
        <v>2</v>
      </c>
    </row>
    <row r="15" spans="1:17" ht="25.5">
      <c r="A15" s="418" t="s">
        <v>55</v>
      </c>
      <c r="B15" s="397"/>
      <c r="C15" s="408">
        <v>1755</v>
      </c>
      <c r="D15" s="415">
        <v>407785</v>
      </c>
      <c r="E15" s="521"/>
      <c r="F15" s="408">
        <v>634</v>
      </c>
      <c r="G15" s="416">
        <v>280932</v>
      </c>
      <c r="H15" s="521"/>
      <c r="I15" s="408">
        <v>656</v>
      </c>
      <c r="J15" s="416">
        <v>291211</v>
      </c>
      <c r="K15" s="411">
        <v>16</v>
      </c>
      <c r="L15" s="412">
        <v>20715</v>
      </c>
      <c r="M15" s="408">
        <v>0</v>
      </c>
      <c r="N15" s="416">
        <v>-689</v>
      </c>
      <c r="O15" s="408">
        <f t="shared" si="0"/>
        <v>672</v>
      </c>
      <c r="P15" s="410">
        <f t="shared" si="0"/>
        <v>311237</v>
      </c>
      <c r="Q15" s="199" t="s">
        <v>2</v>
      </c>
    </row>
    <row r="16" spans="1:17" ht="25.5">
      <c r="A16" s="418" t="s">
        <v>56</v>
      </c>
      <c r="B16" s="397"/>
      <c r="C16" s="408">
        <v>0</v>
      </c>
      <c r="D16" s="415">
        <v>0</v>
      </c>
      <c r="E16" s="521"/>
      <c r="F16" s="408">
        <v>0</v>
      </c>
      <c r="G16" s="416">
        <v>0</v>
      </c>
      <c r="H16" s="521"/>
      <c r="I16" s="522">
        <v>0</v>
      </c>
      <c r="J16" s="416">
        <v>0</v>
      </c>
      <c r="K16" s="411">
        <v>0</v>
      </c>
      <c r="L16" s="412">
        <v>0</v>
      </c>
      <c r="M16" s="408">
        <v>0</v>
      </c>
      <c r="N16" s="416">
        <v>0</v>
      </c>
      <c r="O16" s="408">
        <f t="shared" si="0"/>
        <v>0</v>
      </c>
      <c r="P16" s="410">
        <f t="shared" si="0"/>
        <v>0</v>
      </c>
      <c r="Q16" s="199" t="s">
        <v>2</v>
      </c>
    </row>
    <row r="17" spans="1:17" ht="13.5" customHeight="1">
      <c r="A17" s="417" t="s">
        <v>57</v>
      </c>
      <c r="B17" s="419"/>
      <c r="C17" s="523">
        <v>3290</v>
      </c>
      <c r="D17" s="524">
        <v>695721</v>
      </c>
      <c r="E17" s="525"/>
      <c r="F17" s="523">
        <v>3548</v>
      </c>
      <c r="G17" s="526">
        <v>755973</v>
      </c>
      <c r="H17" s="527"/>
      <c r="I17" s="523">
        <v>3631</v>
      </c>
      <c r="J17" s="526">
        <v>775200</v>
      </c>
      <c r="K17" s="528">
        <v>0</v>
      </c>
      <c r="L17" s="529">
        <v>6529</v>
      </c>
      <c r="M17" s="523">
        <v>0</v>
      </c>
      <c r="N17" s="416">
        <v>-5937</v>
      </c>
      <c r="O17" s="523">
        <f t="shared" si="0"/>
        <v>3631</v>
      </c>
      <c r="P17" s="526">
        <f t="shared" si="0"/>
        <v>775792</v>
      </c>
      <c r="Q17" s="199" t="s">
        <v>2</v>
      </c>
    </row>
    <row r="18" spans="1:17" s="204" customFormat="1">
      <c r="A18" s="420" t="s">
        <v>58</v>
      </c>
      <c r="B18" s="414"/>
      <c r="C18" s="429">
        <f>SUM(C14:C17)</f>
        <v>18576</v>
      </c>
      <c r="D18" s="530">
        <f>SUM(D14:D17)</f>
        <v>4627839</v>
      </c>
      <c r="E18" s="531"/>
      <c r="F18" s="429">
        <f>SUM(F14:F17)</f>
        <v>18468</v>
      </c>
      <c r="G18" s="430">
        <f>SUM(G14:G17)</f>
        <v>4561829</v>
      </c>
      <c r="H18" s="532"/>
      <c r="I18" s="429">
        <f t="shared" ref="I18:P18" si="1">SUM(I14:I17)</f>
        <v>19087</v>
      </c>
      <c r="J18" s="430">
        <f t="shared" si="1"/>
        <v>4678212</v>
      </c>
      <c r="K18" s="432">
        <f t="shared" si="1"/>
        <v>52</v>
      </c>
      <c r="L18" s="430">
        <f t="shared" si="1"/>
        <v>100646</v>
      </c>
      <c r="M18" s="437">
        <f t="shared" si="1"/>
        <v>-6</v>
      </c>
      <c r="N18" s="533">
        <f t="shared" si="1"/>
        <v>-26871</v>
      </c>
      <c r="O18" s="429">
        <f t="shared" si="1"/>
        <v>19133</v>
      </c>
      <c r="P18" s="430">
        <f t="shared" si="1"/>
        <v>4751987</v>
      </c>
      <c r="Q18" s="199" t="s">
        <v>2</v>
      </c>
    </row>
    <row r="19" spans="1:17">
      <c r="A19" s="419"/>
      <c r="B19" s="397"/>
      <c r="C19" s="408"/>
      <c r="D19" s="409"/>
      <c r="E19" s="424"/>
      <c r="F19" s="411"/>
      <c r="G19" s="421"/>
      <c r="H19" s="424"/>
      <c r="I19" s="411"/>
      <c r="J19" s="421"/>
      <c r="K19" s="411"/>
      <c r="L19" s="422"/>
      <c r="M19" s="408"/>
      <c r="N19" s="410"/>
      <c r="O19" s="408"/>
      <c r="P19" s="410"/>
      <c r="Q19" s="199" t="s">
        <v>2</v>
      </c>
    </row>
    <row r="20" spans="1:17" ht="25.5">
      <c r="A20" s="423" t="s">
        <v>59</v>
      </c>
      <c r="B20" s="397"/>
      <c r="C20" s="408"/>
      <c r="D20" s="409"/>
      <c r="E20" s="424"/>
      <c r="F20" s="411"/>
      <c r="G20" s="421"/>
      <c r="H20" s="424"/>
      <c r="I20" s="411"/>
      <c r="J20" s="421"/>
      <c r="K20" s="411"/>
      <c r="L20" s="422"/>
      <c r="M20" s="408"/>
      <c r="N20" s="410"/>
      <c r="O20" s="425"/>
      <c r="P20" s="426"/>
      <c r="Q20" s="199" t="s">
        <v>2</v>
      </c>
    </row>
    <row r="21" spans="1:17" ht="25.5" customHeight="1">
      <c r="A21" s="418" t="s">
        <v>60</v>
      </c>
      <c r="B21" s="397"/>
      <c r="C21" s="408">
        <v>3647</v>
      </c>
      <c r="D21" s="409">
        <v>660028</v>
      </c>
      <c r="E21" s="424"/>
      <c r="F21" s="411">
        <v>3655</v>
      </c>
      <c r="G21" s="421">
        <v>666674</v>
      </c>
      <c r="H21" s="424"/>
      <c r="I21" s="411">
        <v>3707</v>
      </c>
      <c r="J21" s="421">
        <v>679903</v>
      </c>
      <c r="K21" s="408">
        <v>2</v>
      </c>
      <c r="L21" s="422">
        <v>2913</v>
      </c>
      <c r="M21" s="408">
        <v>0</v>
      </c>
      <c r="N21" s="410">
        <v>-3372</v>
      </c>
      <c r="O21" s="408">
        <f t="shared" ref="O21:P28" si="2">+I21+K21+M21</f>
        <v>3709</v>
      </c>
      <c r="P21" s="410">
        <f t="shared" si="2"/>
        <v>679444</v>
      </c>
      <c r="Q21" s="199" t="s">
        <v>2</v>
      </c>
    </row>
    <row r="22" spans="1:17">
      <c r="A22" s="417" t="s">
        <v>61</v>
      </c>
      <c r="B22" s="397"/>
      <c r="C22" s="408">
        <v>5241</v>
      </c>
      <c r="D22" s="409">
        <v>1158702</v>
      </c>
      <c r="E22" s="424"/>
      <c r="F22" s="411">
        <v>5240</v>
      </c>
      <c r="G22" s="421">
        <v>1100077</v>
      </c>
      <c r="H22" s="424"/>
      <c r="I22" s="411">
        <v>5405</v>
      </c>
      <c r="J22" s="421">
        <v>1137959</v>
      </c>
      <c r="K22" s="411">
        <v>25</v>
      </c>
      <c r="L22" s="422">
        <v>13380</v>
      </c>
      <c r="M22" s="408"/>
      <c r="N22" s="410">
        <v>-6092</v>
      </c>
      <c r="O22" s="408">
        <f t="shared" si="2"/>
        <v>5430</v>
      </c>
      <c r="P22" s="410">
        <f t="shared" si="2"/>
        <v>1145247</v>
      </c>
      <c r="Q22" s="199" t="s">
        <v>2</v>
      </c>
    </row>
    <row r="23" spans="1:17">
      <c r="A23" s="417" t="s">
        <v>62</v>
      </c>
      <c r="B23" s="397"/>
      <c r="C23" s="408">
        <v>56</v>
      </c>
      <c r="D23" s="409">
        <v>25121</v>
      </c>
      <c r="E23" s="424"/>
      <c r="F23" s="411">
        <v>78</v>
      </c>
      <c r="G23" s="421">
        <v>33863</v>
      </c>
      <c r="H23" s="424"/>
      <c r="I23" s="411">
        <v>80</v>
      </c>
      <c r="J23" s="421">
        <v>34634</v>
      </c>
      <c r="K23" s="534">
        <v>0</v>
      </c>
      <c r="L23" s="422">
        <v>42</v>
      </c>
      <c r="M23" s="408">
        <v>0</v>
      </c>
      <c r="N23" s="410">
        <v>-101</v>
      </c>
      <c r="O23" s="408">
        <f t="shared" si="2"/>
        <v>80</v>
      </c>
      <c r="P23" s="410">
        <f t="shared" si="2"/>
        <v>34575</v>
      </c>
      <c r="Q23" s="199" t="s">
        <v>2</v>
      </c>
    </row>
    <row r="24" spans="1:17">
      <c r="A24" s="417" t="s">
        <v>63</v>
      </c>
      <c r="B24" s="397"/>
      <c r="C24" s="408">
        <v>1071</v>
      </c>
      <c r="D24" s="409">
        <v>88060</v>
      </c>
      <c r="E24" s="424"/>
      <c r="F24" s="411">
        <v>1145</v>
      </c>
      <c r="G24" s="421">
        <v>163614</v>
      </c>
      <c r="H24" s="424"/>
      <c r="I24" s="411">
        <v>1154</v>
      </c>
      <c r="J24" s="421">
        <v>169996</v>
      </c>
      <c r="K24" s="411">
        <v>7</v>
      </c>
      <c r="L24" s="422">
        <v>7882</v>
      </c>
      <c r="M24" s="408">
        <v>0</v>
      </c>
      <c r="N24" s="410">
        <v>-1245</v>
      </c>
      <c r="O24" s="408">
        <f t="shared" si="2"/>
        <v>1161</v>
      </c>
      <c r="P24" s="410">
        <f t="shared" si="2"/>
        <v>176633</v>
      </c>
      <c r="Q24" s="199" t="s">
        <v>2</v>
      </c>
    </row>
    <row r="25" spans="1:17" ht="25.5">
      <c r="A25" s="418" t="s">
        <v>64</v>
      </c>
      <c r="B25" s="397"/>
      <c r="C25" s="408">
        <v>5900</v>
      </c>
      <c r="D25" s="409">
        <v>1035742</v>
      </c>
      <c r="E25" s="424"/>
      <c r="F25" s="411">
        <v>5923</v>
      </c>
      <c r="G25" s="421">
        <v>1065843</v>
      </c>
      <c r="H25" s="424"/>
      <c r="I25" s="411">
        <v>6241</v>
      </c>
      <c r="J25" s="421">
        <v>1137338</v>
      </c>
      <c r="K25" s="411">
        <v>3</v>
      </c>
      <c r="L25" s="422">
        <v>6374</v>
      </c>
      <c r="M25" s="408"/>
      <c r="N25" s="410">
        <v>-5516</v>
      </c>
      <c r="O25" s="408">
        <f t="shared" si="2"/>
        <v>6244</v>
      </c>
      <c r="P25" s="410">
        <f t="shared" si="2"/>
        <v>1138196</v>
      </c>
      <c r="Q25" s="199" t="s">
        <v>2</v>
      </c>
    </row>
    <row r="26" spans="1:17">
      <c r="A26" s="417" t="s">
        <v>65</v>
      </c>
      <c r="B26" s="397"/>
      <c r="C26" s="408">
        <v>326</v>
      </c>
      <c r="D26" s="409">
        <v>63130</v>
      </c>
      <c r="E26" s="424"/>
      <c r="F26" s="411">
        <v>308</v>
      </c>
      <c r="G26" s="421">
        <v>66722</v>
      </c>
      <c r="H26" s="424"/>
      <c r="I26" s="411">
        <v>328</v>
      </c>
      <c r="J26" s="421">
        <v>69010</v>
      </c>
      <c r="K26" s="411">
        <v>0</v>
      </c>
      <c r="L26" s="422">
        <v>213</v>
      </c>
      <c r="M26" s="408">
        <v>0</v>
      </c>
      <c r="N26" s="410">
        <v>-314</v>
      </c>
      <c r="O26" s="408">
        <f t="shared" si="2"/>
        <v>328</v>
      </c>
      <c r="P26" s="410">
        <f t="shared" si="2"/>
        <v>68909</v>
      </c>
      <c r="Q26" s="199" t="s">
        <v>2</v>
      </c>
    </row>
    <row r="27" spans="1:17" ht="25.5">
      <c r="A27" s="418" t="s">
        <v>66</v>
      </c>
      <c r="B27" s="397"/>
      <c r="C27" s="408">
        <v>0</v>
      </c>
      <c r="D27" s="409">
        <v>0</v>
      </c>
      <c r="E27" s="424"/>
      <c r="F27" s="411">
        <v>0</v>
      </c>
      <c r="G27" s="421">
        <v>0</v>
      </c>
      <c r="H27" s="424"/>
      <c r="I27" s="411">
        <v>0</v>
      </c>
      <c r="J27" s="421">
        <v>0</v>
      </c>
      <c r="K27" s="411">
        <v>0</v>
      </c>
      <c r="L27" s="422">
        <v>0</v>
      </c>
      <c r="M27" s="408">
        <v>0</v>
      </c>
      <c r="N27" s="410">
        <v>0</v>
      </c>
      <c r="O27" s="408">
        <f t="shared" si="2"/>
        <v>0</v>
      </c>
      <c r="P27" s="410">
        <f t="shared" si="2"/>
        <v>0</v>
      </c>
      <c r="Q27" s="199" t="s">
        <v>2</v>
      </c>
    </row>
    <row r="28" spans="1:17" ht="27.75" customHeight="1">
      <c r="A28" s="418" t="s">
        <v>67</v>
      </c>
      <c r="B28" s="419"/>
      <c r="C28" s="523">
        <v>0</v>
      </c>
      <c r="D28" s="524">
        <v>0</v>
      </c>
      <c r="E28" s="427"/>
      <c r="F28" s="535">
        <v>0</v>
      </c>
      <c r="G28" s="536">
        <v>0</v>
      </c>
      <c r="H28" s="428"/>
      <c r="I28" s="535">
        <v>0</v>
      </c>
      <c r="J28" s="536">
        <v>0</v>
      </c>
      <c r="K28" s="535">
        <v>0</v>
      </c>
      <c r="L28" s="537">
        <v>0</v>
      </c>
      <c r="M28" s="523">
        <v>0</v>
      </c>
      <c r="N28" s="526">
        <v>0</v>
      </c>
      <c r="O28" s="408">
        <f t="shared" si="2"/>
        <v>0</v>
      </c>
      <c r="P28" s="538">
        <f t="shared" si="2"/>
        <v>0</v>
      </c>
      <c r="Q28" s="199" t="s">
        <v>2</v>
      </c>
    </row>
    <row r="29" spans="1:17">
      <c r="A29" s="420" t="s">
        <v>68</v>
      </c>
      <c r="B29" s="414"/>
      <c r="C29" s="429">
        <f>SUM(C21:C28)</f>
        <v>16241</v>
      </c>
      <c r="D29" s="430">
        <f>SUM(D21:D28)</f>
        <v>3030783</v>
      </c>
      <c r="E29" s="431"/>
      <c r="F29" s="432">
        <f>SUM(F21:F28)</f>
        <v>16349</v>
      </c>
      <c r="G29" s="433">
        <f>SUM(G21:G28)</f>
        <v>3096793</v>
      </c>
      <c r="H29" s="434"/>
      <c r="I29" s="432">
        <f t="shared" ref="I29:P29" si="3">SUM(I21:I28)</f>
        <v>16915</v>
      </c>
      <c r="J29" s="433">
        <f t="shared" si="3"/>
        <v>3228840</v>
      </c>
      <c r="K29" s="435">
        <f t="shared" si="3"/>
        <v>37</v>
      </c>
      <c r="L29" s="436">
        <f t="shared" si="3"/>
        <v>30804</v>
      </c>
      <c r="M29" s="429">
        <f t="shared" si="3"/>
        <v>0</v>
      </c>
      <c r="N29" s="533">
        <f t="shared" si="3"/>
        <v>-16640</v>
      </c>
      <c r="O29" s="437">
        <f t="shared" si="3"/>
        <v>16952</v>
      </c>
      <c r="P29" s="430">
        <f t="shared" si="3"/>
        <v>3243004</v>
      </c>
      <c r="Q29" s="199" t="s">
        <v>2</v>
      </c>
    </row>
    <row r="30" spans="1:17">
      <c r="A30" s="419"/>
      <c r="B30" s="397"/>
      <c r="C30" s="408"/>
      <c r="D30" s="410"/>
      <c r="E30" s="424"/>
      <c r="F30" s="411"/>
      <c r="G30" s="421"/>
      <c r="H30" s="424"/>
      <c r="I30" s="411"/>
      <c r="J30" s="421"/>
      <c r="K30" s="411"/>
      <c r="L30" s="422"/>
      <c r="M30" s="408"/>
      <c r="N30" s="410"/>
      <c r="O30" s="408"/>
      <c r="P30" s="410"/>
      <c r="Q30" s="199" t="s">
        <v>2</v>
      </c>
    </row>
    <row r="31" spans="1:17">
      <c r="A31" s="420" t="s">
        <v>69</v>
      </c>
      <c r="B31" s="414"/>
      <c r="C31" s="429">
        <v>0</v>
      </c>
      <c r="D31" s="430">
        <v>0</v>
      </c>
      <c r="E31" s="531"/>
      <c r="F31" s="429">
        <v>0</v>
      </c>
      <c r="G31" s="430">
        <v>0</v>
      </c>
      <c r="H31" s="532"/>
      <c r="I31" s="429">
        <v>0</v>
      </c>
      <c r="J31" s="430">
        <v>0</v>
      </c>
      <c r="K31" s="432">
        <v>0</v>
      </c>
      <c r="L31" s="539">
        <v>0</v>
      </c>
      <c r="M31" s="429">
        <v>0</v>
      </c>
      <c r="N31" s="430">
        <v>0</v>
      </c>
      <c r="O31" s="429">
        <v>0</v>
      </c>
      <c r="P31" s="430">
        <v>0</v>
      </c>
      <c r="Q31" s="199" t="s">
        <v>2</v>
      </c>
    </row>
    <row r="32" spans="1:17">
      <c r="A32" s="397"/>
      <c r="B32" s="397"/>
      <c r="C32" s="521"/>
      <c r="D32" s="521"/>
      <c r="E32" s="521"/>
      <c r="F32" s="521"/>
      <c r="G32" s="521"/>
      <c r="H32" s="521"/>
      <c r="I32" s="521"/>
      <c r="J32" s="521"/>
      <c r="K32" s="424"/>
      <c r="L32" s="521"/>
      <c r="M32" s="438"/>
      <c r="N32" s="521"/>
      <c r="O32" s="521"/>
      <c r="P32" s="521"/>
      <c r="Q32" s="199" t="s">
        <v>2</v>
      </c>
    </row>
    <row r="33" spans="1:24" s="205" customFormat="1">
      <c r="A33" s="439" t="s">
        <v>420</v>
      </c>
      <c r="B33" s="440"/>
      <c r="C33" s="441">
        <f>SUM(C18,C29)</f>
        <v>34817</v>
      </c>
      <c r="D33" s="442">
        <f>SUM(D18,D29)</f>
        <v>7658622</v>
      </c>
      <c r="E33" s="440"/>
      <c r="F33" s="441">
        <f>SUM(F18,F29)</f>
        <v>34817</v>
      </c>
      <c r="G33" s="442">
        <f>SUM(G18,G29)</f>
        <v>7658622</v>
      </c>
      <c r="H33" s="440"/>
      <c r="I33" s="443">
        <f t="shared" ref="I33:N33" si="4">SUM(I18,I29)</f>
        <v>36002</v>
      </c>
      <c r="J33" s="444">
        <f t="shared" si="4"/>
        <v>7907052</v>
      </c>
      <c r="K33" s="445">
        <f t="shared" si="4"/>
        <v>89</v>
      </c>
      <c r="L33" s="446">
        <f t="shared" si="4"/>
        <v>131450</v>
      </c>
      <c r="M33" s="447">
        <f t="shared" si="4"/>
        <v>-6</v>
      </c>
      <c r="N33" s="446">
        <f t="shared" si="4"/>
        <v>-43511</v>
      </c>
      <c r="O33" s="441">
        <f>SUM(O18,O29)</f>
        <v>36085</v>
      </c>
      <c r="P33" s="448">
        <f>SUM(P18,P29)</f>
        <v>7994991</v>
      </c>
      <c r="Q33" s="199" t="s">
        <v>2</v>
      </c>
    </row>
    <row r="34" spans="1:24" s="205" customFormat="1">
      <c r="A34" s="439" t="s">
        <v>421</v>
      </c>
      <c r="B34" s="440"/>
      <c r="C34" s="441">
        <v>0</v>
      </c>
      <c r="D34" s="449">
        <v>-50000</v>
      </c>
      <c r="E34" s="440"/>
      <c r="F34" s="441">
        <v>0</v>
      </c>
      <c r="G34" s="449">
        <v>-50000</v>
      </c>
      <c r="H34" s="440"/>
      <c r="I34" s="441">
        <v>0</v>
      </c>
      <c r="J34" s="540">
        <v>0</v>
      </c>
      <c r="K34" s="441">
        <v>0</v>
      </c>
      <c r="L34" s="540">
        <v>0</v>
      </c>
      <c r="M34" s="441">
        <v>0</v>
      </c>
      <c r="N34" s="540">
        <v>0</v>
      </c>
      <c r="O34" s="441">
        <v>0</v>
      </c>
      <c r="P34" s="540">
        <v>0</v>
      </c>
      <c r="Q34" s="199" t="s">
        <v>2</v>
      </c>
    </row>
    <row r="35" spans="1:24" s="205" customFormat="1">
      <c r="A35" s="439" t="s">
        <v>422</v>
      </c>
      <c r="B35" s="440"/>
      <c r="C35" s="441">
        <f>SUM(C33:C34)</f>
        <v>34817</v>
      </c>
      <c r="D35" s="442">
        <f t="shared" ref="D35:P35" si="5">SUM(D33:D34)</f>
        <v>7608622</v>
      </c>
      <c r="E35" s="440"/>
      <c r="F35" s="441">
        <f t="shared" si="5"/>
        <v>34817</v>
      </c>
      <c r="G35" s="442">
        <f t="shared" si="5"/>
        <v>7608622</v>
      </c>
      <c r="H35" s="440"/>
      <c r="I35" s="443">
        <f t="shared" si="5"/>
        <v>36002</v>
      </c>
      <c r="J35" s="444">
        <f t="shared" si="5"/>
        <v>7907052</v>
      </c>
      <c r="K35" s="445">
        <f t="shared" si="5"/>
        <v>89</v>
      </c>
      <c r="L35" s="446">
        <f t="shared" si="5"/>
        <v>131450</v>
      </c>
      <c r="M35" s="447">
        <f t="shared" si="5"/>
        <v>-6</v>
      </c>
      <c r="N35" s="446">
        <f t="shared" si="5"/>
        <v>-43511</v>
      </c>
      <c r="O35" s="445">
        <f t="shared" si="5"/>
        <v>36085</v>
      </c>
      <c r="P35" s="442">
        <f t="shared" si="5"/>
        <v>7994991</v>
      </c>
      <c r="Q35" s="199" t="s">
        <v>2</v>
      </c>
    </row>
    <row r="36" spans="1:24">
      <c r="A36" s="440"/>
      <c r="B36" s="440"/>
      <c r="C36" s="450"/>
      <c r="D36" s="451"/>
      <c r="E36" s="440"/>
      <c r="F36" s="450"/>
      <c r="G36" s="451"/>
      <c r="H36" s="440"/>
      <c r="I36" s="450"/>
      <c r="J36" s="451"/>
      <c r="K36" s="452"/>
      <c r="L36" s="453"/>
      <c r="M36" s="453"/>
      <c r="N36" s="453"/>
      <c r="O36" s="453"/>
      <c r="P36" s="453"/>
      <c r="Q36" s="199" t="s">
        <v>2</v>
      </c>
    </row>
    <row r="37" spans="1:24" ht="26.25" customHeight="1">
      <c r="A37" s="836" t="s">
        <v>70</v>
      </c>
      <c r="B37" s="836"/>
      <c r="C37" s="836"/>
      <c r="D37" s="836"/>
      <c r="E37" s="836"/>
      <c r="F37" s="836"/>
      <c r="G37" s="836"/>
      <c r="H37" s="836"/>
      <c r="I37" s="836"/>
      <c r="J37" s="836"/>
      <c r="K37" s="836"/>
      <c r="L37" s="836"/>
      <c r="M37" s="836"/>
      <c r="N37" s="836"/>
      <c r="O37" s="836"/>
      <c r="P37" s="836"/>
      <c r="Q37" s="199" t="s">
        <v>2</v>
      </c>
    </row>
    <row r="38" spans="1:24" ht="27.75" customHeight="1">
      <c r="A38" s="822"/>
      <c r="B38" s="822"/>
      <c r="C38" s="822"/>
      <c r="D38" s="822"/>
      <c r="E38" s="822"/>
      <c r="F38" s="822"/>
      <c r="G38" s="822"/>
      <c r="H38" s="822"/>
      <c r="I38" s="822"/>
      <c r="J38" s="822"/>
      <c r="K38" s="822"/>
      <c r="L38" s="822"/>
      <c r="M38" s="822"/>
      <c r="N38" s="822"/>
      <c r="O38" s="822"/>
      <c r="P38" s="822"/>
      <c r="Q38" s="199" t="s">
        <v>2</v>
      </c>
      <c r="R38" s="206"/>
      <c r="S38" s="206"/>
      <c r="T38" s="206"/>
      <c r="U38" s="206"/>
      <c r="V38" s="206"/>
      <c r="W38" s="206"/>
      <c r="X38" s="206"/>
    </row>
    <row r="39" spans="1:24" ht="23.25" customHeight="1">
      <c r="A39" s="454"/>
      <c r="B39" s="454"/>
      <c r="C39" s="454"/>
      <c r="D39" s="454"/>
      <c r="E39" s="454"/>
      <c r="F39" s="454"/>
      <c r="G39" s="454"/>
      <c r="H39" s="454"/>
      <c r="I39" s="454"/>
      <c r="J39" s="454"/>
      <c r="K39" s="454"/>
      <c r="L39" s="454"/>
      <c r="M39" s="454"/>
      <c r="N39" s="454"/>
      <c r="O39" s="454"/>
      <c r="P39" s="454"/>
      <c r="Q39" s="541" t="s">
        <v>21</v>
      </c>
      <c r="R39" s="206"/>
      <c r="S39" s="206"/>
      <c r="T39" s="206"/>
      <c r="U39" s="206"/>
      <c r="V39" s="206"/>
      <c r="W39" s="206"/>
      <c r="X39" s="206"/>
    </row>
  </sheetData>
  <mergeCells count="14">
    <mergeCell ref="A1:P1"/>
    <mergeCell ref="A3:P3"/>
    <mergeCell ref="A4:P4"/>
    <mergeCell ref="A5:P5"/>
    <mergeCell ref="A38:P38"/>
    <mergeCell ref="C9:D10"/>
    <mergeCell ref="F9:G10"/>
    <mergeCell ref="I9:J10"/>
    <mergeCell ref="K9:N9"/>
    <mergeCell ref="A37:P37"/>
    <mergeCell ref="O9:P10"/>
    <mergeCell ref="K10:L10"/>
    <mergeCell ref="M10:N10"/>
    <mergeCell ref="A6:P6"/>
  </mergeCells>
  <phoneticPr fontId="67" type="noConversion"/>
  <printOptions horizontalCentered="1"/>
  <pageMargins left="0.55000000000000004" right="0.5" top="0.5" bottom="0.5" header="0.5" footer="0.5"/>
  <pageSetup scale="64" orientation="landscape" r:id="rId1"/>
  <headerFooter alignWithMargins="0">
    <oddFooter>&amp;C&amp;"Times New Roman,Regular"Exhibit D - Resources by DOJ Strategic Goal and Strategic Objective</oddFooter>
  </headerFooter>
</worksheet>
</file>

<file path=xl/worksheets/sheet4.xml><?xml version="1.0" encoding="utf-8"?>
<worksheet xmlns="http://schemas.openxmlformats.org/spreadsheetml/2006/main" xmlns:r="http://schemas.openxmlformats.org/officeDocument/2006/relationships">
  <dimension ref="A1:AG105"/>
  <sheetViews>
    <sheetView view="pageBreakPreview" zoomScale="85" zoomScaleNormal="100" zoomScaleSheetLayoutView="85" workbookViewId="0">
      <selection activeCell="W50" sqref="W50"/>
    </sheetView>
  </sheetViews>
  <sheetFormatPr defaultRowHeight="12.75"/>
  <cols>
    <col min="1" max="1" width="1.33203125" style="376" customWidth="1"/>
    <col min="2" max="2" width="1.44140625" style="376" customWidth="1"/>
    <col min="3" max="3" width="9.44140625" style="376" customWidth="1"/>
    <col min="4" max="4" width="8.88671875" style="376"/>
    <col min="5" max="5" width="11.21875" style="376" customWidth="1"/>
    <col min="6" max="6" width="14" style="376" customWidth="1"/>
    <col min="7" max="7" width="9.5546875" style="376" customWidth="1"/>
    <col min="8" max="8" width="4" style="376" customWidth="1"/>
    <col min="9" max="9" width="10.88671875" style="376" customWidth="1"/>
    <col min="10" max="10" width="2.5546875" style="376" customWidth="1"/>
    <col min="11" max="11" width="9.5546875" style="376" customWidth="1"/>
    <col min="12" max="12" width="4.77734375" style="376" customWidth="1"/>
    <col min="13" max="13" width="13.77734375" style="376" customWidth="1"/>
    <col min="14" max="14" width="5.21875" style="376" customWidth="1"/>
    <col min="15" max="15" width="15.88671875" style="376" customWidth="1"/>
    <col min="16" max="16" width="6.6640625" style="376" customWidth="1"/>
    <col min="17" max="17" width="10.44140625" style="376" customWidth="1"/>
    <col min="18" max="18" width="8.88671875" style="376"/>
    <col min="19" max="19" width="8.44140625" style="376" customWidth="1"/>
    <col min="20" max="20" width="4.88671875" style="395" customWidth="1"/>
    <col min="21" max="21" width="7.44140625" style="395" customWidth="1"/>
    <col min="22" max="22" width="9.6640625" style="376" customWidth="1"/>
    <col min="23" max="23" width="8.88671875" style="395"/>
    <col min="24" max="16384" width="8.88671875" style="376"/>
  </cols>
  <sheetData>
    <row r="1" spans="2:33" ht="15" customHeight="1">
      <c r="C1" s="860" t="s">
        <v>344</v>
      </c>
      <c r="D1" s="860"/>
      <c r="E1" s="860"/>
      <c r="F1" s="860"/>
      <c r="G1" s="860"/>
      <c r="H1" s="860"/>
      <c r="I1" s="860"/>
      <c r="J1" s="860"/>
      <c r="K1" s="860"/>
      <c r="L1" s="860"/>
      <c r="M1" s="860"/>
      <c r="N1" s="860"/>
      <c r="O1" s="860"/>
      <c r="P1" s="860"/>
      <c r="Q1" s="860"/>
      <c r="R1" s="860"/>
      <c r="S1" s="860"/>
      <c r="T1" s="860"/>
      <c r="U1" s="860"/>
      <c r="V1" s="860"/>
      <c r="W1" s="691" t="s">
        <v>2</v>
      </c>
      <c r="X1" s="375"/>
      <c r="Y1" s="375"/>
      <c r="Z1" s="375"/>
      <c r="AA1" s="375"/>
      <c r="AB1" s="375"/>
      <c r="AC1" s="375"/>
      <c r="AD1" s="375"/>
      <c r="AE1" s="375"/>
      <c r="AF1" s="375"/>
      <c r="AG1" s="375"/>
    </row>
    <row r="2" spans="2:33">
      <c r="C2" s="861" t="s">
        <v>297</v>
      </c>
      <c r="D2" s="861"/>
      <c r="E2" s="861"/>
      <c r="F2" s="861"/>
      <c r="G2" s="861"/>
      <c r="H2" s="861"/>
      <c r="I2" s="861"/>
      <c r="J2" s="861"/>
      <c r="K2" s="861"/>
      <c r="L2" s="861"/>
      <c r="M2" s="861"/>
      <c r="N2" s="861"/>
      <c r="O2" s="861"/>
      <c r="P2" s="861"/>
      <c r="Q2" s="861"/>
      <c r="R2" s="861"/>
      <c r="S2" s="861"/>
      <c r="T2" s="861"/>
      <c r="U2" s="861"/>
      <c r="V2" s="861"/>
      <c r="W2" s="691" t="s">
        <v>2</v>
      </c>
      <c r="X2" s="375"/>
      <c r="Y2" s="375"/>
      <c r="Z2" s="375"/>
      <c r="AA2" s="375"/>
      <c r="AB2" s="375"/>
      <c r="AC2" s="375"/>
      <c r="AD2" s="375"/>
      <c r="AE2" s="375"/>
      <c r="AF2" s="375"/>
      <c r="AG2" s="375"/>
    </row>
    <row r="3" spans="2:33">
      <c r="C3" s="861" t="s">
        <v>298</v>
      </c>
      <c r="D3" s="861"/>
      <c r="E3" s="861"/>
      <c r="F3" s="861"/>
      <c r="G3" s="861"/>
      <c r="H3" s="861"/>
      <c r="I3" s="861"/>
      <c r="J3" s="861"/>
      <c r="K3" s="861"/>
      <c r="L3" s="861"/>
      <c r="M3" s="861"/>
      <c r="N3" s="861"/>
      <c r="O3" s="861"/>
      <c r="P3" s="861"/>
      <c r="Q3" s="861"/>
      <c r="R3" s="861"/>
      <c r="S3" s="861"/>
      <c r="T3" s="861"/>
      <c r="U3" s="861"/>
      <c r="V3" s="861"/>
      <c r="W3" s="691" t="s">
        <v>2</v>
      </c>
      <c r="X3" s="375"/>
      <c r="Y3" s="375"/>
      <c r="Z3" s="375"/>
      <c r="AA3" s="375"/>
      <c r="AB3" s="375"/>
      <c r="AC3" s="375"/>
      <c r="AD3" s="375"/>
      <c r="AE3" s="375"/>
      <c r="AF3" s="375"/>
      <c r="AG3" s="375"/>
    </row>
    <row r="4" spans="2:33" ht="22.5" customHeight="1">
      <c r="C4" s="686"/>
      <c r="D4" s="686"/>
      <c r="E4" s="686"/>
      <c r="F4" s="686"/>
      <c r="G4" s="686"/>
      <c r="H4" s="686"/>
      <c r="I4" s="686"/>
      <c r="J4" s="686"/>
      <c r="K4" s="686"/>
      <c r="L4" s="686"/>
      <c r="M4" s="686"/>
      <c r="N4" s="686"/>
      <c r="O4" s="686"/>
      <c r="P4" s="686"/>
      <c r="Q4" s="686"/>
      <c r="R4" s="686"/>
      <c r="S4" s="686"/>
      <c r="T4" s="686"/>
      <c r="U4" s="686"/>
      <c r="V4" s="686"/>
      <c r="W4" s="691" t="s">
        <v>2</v>
      </c>
      <c r="X4" s="375"/>
      <c r="Y4" s="375"/>
      <c r="Z4" s="375"/>
      <c r="AA4" s="375"/>
      <c r="AB4" s="375"/>
      <c r="AC4" s="375"/>
      <c r="AD4" s="375"/>
      <c r="AE4" s="375"/>
      <c r="AF4" s="375"/>
      <c r="AG4" s="375"/>
    </row>
    <row r="5" spans="2:33">
      <c r="C5" s="861" t="s">
        <v>441</v>
      </c>
      <c r="D5" s="861"/>
      <c r="E5" s="861"/>
      <c r="F5" s="861"/>
      <c r="G5" s="861"/>
      <c r="H5" s="861"/>
      <c r="I5" s="861"/>
      <c r="J5" s="861"/>
      <c r="K5" s="861"/>
      <c r="L5" s="861"/>
      <c r="M5" s="861"/>
      <c r="N5" s="861"/>
      <c r="O5" s="861"/>
      <c r="P5" s="861"/>
      <c r="Q5" s="861"/>
      <c r="R5" s="861"/>
      <c r="S5" s="861"/>
      <c r="T5" s="861"/>
      <c r="U5" s="861"/>
      <c r="V5" s="861"/>
      <c r="W5" s="691" t="s">
        <v>2</v>
      </c>
      <c r="X5" s="375"/>
      <c r="Y5" s="375"/>
      <c r="Z5" s="375"/>
      <c r="AA5" s="375"/>
      <c r="AB5" s="375"/>
      <c r="AC5" s="375"/>
      <c r="AD5" s="375"/>
      <c r="AE5" s="375"/>
      <c r="AF5" s="375"/>
      <c r="AG5" s="375"/>
    </row>
    <row r="6" spans="2:33" ht="25.5">
      <c r="C6" s="686"/>
      <c r="D6" s="686"/>
      <c r="E6" s="686"/>
      <c r="F6" s="686"/>
      <c r="G6" s="686"/>
      <c r="H6" s="686"/>
      <c r="I6" s="686"/>
      <c r="J6" s="686"/>
      <c r="K6" s="686"/>
      <c r="L6" s="686"/>
      <c r="M6" s="686"/>
      <c r="N6" s="686"/>
      <c r="O6" s="686"/>
      <c r="P6" s="686"/>
      <c r="Q6" s="686"/>
      <c r="R6" s="686"/>
      <c r="S6" s="686"/>
      <c r="T6" s="378" t="s">
        <v>71</v>
      </c>
      <c r="U6" s="378" t="s">
        <v>39</v>
      </c>
      <c r="V6" s="379" t="s">
        <v>72</v>
      </c>
      <c r="W6" s="691" t="s">
        <v>2</v>
      </c>
      <c r="X6" s="375"/>
      <c r="Y6" s="375"/>
      <c r="Z6" s="375"/>
      <c r="AA6" s="375"/>
      <c r="AB6" s="375"/>
      <c r="AC6" s="375"/>
      <c r="AD6" s="375"/>
      <c r="AE6" s="375"/>
      <c r="AF6" s="375"/>
      <c r="AG6" s="375"/>
    </row>
    <row r="7" spans="2:33">
      <c r="C7" s="844" t="s">
        <v>442</v>
      </c>
      <c r="D7" s="845"/>
      <c r="E7" s="845"/>
      <c r="F7" s="845"/>
      <c r="G7" s="845"/>
      <c r="H7" s="845"/>
      <c r="I7" s="845"/>
      <c r="J7" s="845"/>
      <c r="K7" s="845"/>
      <c r="L7" s="845"/>
      <c r="M7" s="845"/>
      <c r="N7" s="845"/>
      <c r="O7" s="845"/>
      <c r="P7" s="845"/>
      <c r="Q7" s="845"/>
      <c r="R7" s="845"/>
      <c r="S7" s="845"/>
      <c r="T7" s="692">
        <v>7</v>
      </c>
      <c r="U7" s="692">
        <v>7</v>
      </c>
      <c r="V7" s="392">
        <v>0</v>
      </c>
      <c r="W7" s="691" t="s">
        <v>2</v>
      </c>
    </row>
    <row r="8" spans="2:33">
      <c r="C8" s="687"/>
      <c r="D8" s="688"/>
      <c r="E8" s="688"/>
      <c r="F8" s="688"/>
      <c r="G8" s="688"/>
      <c r="H8" s="688"/>
      <c r="I8" s="688"/>
      <c r="J8" s="688"/>
      <c r="K8" s="688"/>
      <c r="L8" s="688"/>
      <c r="M8" s="688"/>
      <c r="N8" s="688"/>
      <c r="O8" s="688"/>
      <c r="P8" s="688"/>
      <c r="Q8" s="688"/>
      <c r="R8" s="688"/>
      <c r="S8" s="688"/>
      <c r="T8" s="692"/>
      <c r="U8" s="692"/>
      <c r="V8" s="379"/>
      <c r="W8" s="691" t="s">
        <v>2</v>
      </c>
    </row>
    <row r="9" spans="2:33" ht="10.5" customHeight="1">
      <c r="C9" s="687"/>
      <c r="D9" s="688"/>
      <c r="E9" s="688"/>
      <c r="F9" s="688"/>
      <c r="G9" s="688"/>
      <c r="H9" s="688"/>
      <c r="I9" s="688"/>
      <c r="J9" s="688"/>
      <c r="K9" s="688"/>
      <c r="L9" s="688"/>
      <c r="M9" s="688"/>
      <c r="N9" s="688"/>
      <c r="O9" s="688"/>
      <c r="P9" s="842" t="s">
        <v>436</v>
      </c>
      <c r="Q9" s="842"/>
      <c r="R9" s="843"/>
      <c r="S9" s="842"/>
      <c r="T9" s="695">
        <f>SUM(T7:T8)</f>
        <v>7</v>
      </c>
      <c r="U9" s="695">
        <f>SUM(U7:U8)</f>
        <v>7</v>
      </c>
      <c r="V9" s="696">
        <v>0</v>
      </c>
      <c r="W9" s="691" t="s">
        <v>2</v>
      </c>
    </row>
    <row r="10" spans="2:33" ht="16.5" customHeight="1">
      <c r="C10" s="861" t="s">
        <v>443</v>
      </c>
      <c r="D10" s="861"/>
      <c r="E10" s="861"/>
      <c r="F10" s="861"/>
      <c r="G10" s="861"/>
      <c r="H10" s="861"/>
      <c r="I10" s="861"/>
      <c r="J10" s="861"/>
      <c r="K10" s="861"/>
      <c r="L10" s="861"/>
      <c r="M10" s="861"/>
      <c r="N10" s="861"/>
      <c r="O10" s="861"/>
      <c r="P10" s="861"/>
      <c r="Q10" s="861"/>
      <c r="R10" s="861"/>
      <c r="S10" s="861"/>
      <c r="T10" s="861"/>
      <c r="U10" s="861"/>
      <c r="V10" s="861"/>
      <c r="W10" s="691" t="s">
        <v>2</v>
      </c>
    </row>
    <row r="11" spans="2:33" ht="16.5" customHeight="1">
      <c r="C11" s="687"/>
      <c r="D11" s="688"/>
      <c r="E11" s="688"/>
      <c r="F11" s="688"/>
      <c r="G11" s="688"/>
      <c r="H11" s="688"/>
      <c r="I11" s="688"/>
      <c r="J11" s="688"/>
      <c r="K11" s="688"/>
      <c r="L11" s="688"/>
      <c r="M11" s="688"/>
      <c r="N11" s="688"/>
      <c r="O11" s="688"/>
      <c r="P11" s="688"/>
      <c r="Q11" s="688"/>
      <c r="R11" s="688"/>
      <c r="S11" s="688"/>
      <c r="T11" s="380"/>
      <c r="U11" s="380"/>
      <c r="V11" s="207"/>
      <c r="W11" s="691" t="s">
        <v>2</v>
      </c>
    </row>
    <row r="12" spans="2:33" ht="58.5" customHeight="1">
      <c r="C12" s="862" t="s">
        <v>423</v>
      </c>
      <c r="D12" s="863"/>
      <c r="E12" s="863"/>
      <c r="F12" s="863"/>
      <c r="G12" s="863"/>
      <c r="H12" s="863"/>
      <c r="I12" s="863"/>
      <c r="J12" s="863"/>
      <c r="K12" s="863"/>
      <c r="L12" s="863"/>
      <c r="M12" s="863"/>
      <c r="N12" s="863"/>
      <c r="O12" s="863"/>
      <c r="P12" s="863"/>
      <c r="Q12" s="863"/>
      <c r="R12" s="863"/>
      <c r="S12" s="863"/>
      <c r="T12" s="392">
        <v>0</v>
      </c>
      <c r="U12" s="392">
        <v>0</v>
      </c>
      <c r="V12" s="208">
        <v>9433</v>
      </c>
      <c r="W12" s="691" t="s">
        <v>2</v>
      </c>
    </row>
    <row r="13" spans="2:33" ht="15.75" customHeight="1">
      <c r="C13" s="689"/>
      <c r="D13" s="690"/>
      <c r="E13" s="690"/>
      <c r="F13" s="690"/>
      <c r="G13" s="690"/>
      <c r="H13" s="690"/>
      <c r="I13" s="690"/>
      <c r="J13" s="690"/>
      <c r="K13" s="690"/>
      <c r="L13" s="690"/>
      <c r="M13" s="690"/>
      <c r="N13" s="690"/>
      <c r="O13" s="690"/>
      <c r="P13" s="690"/>
      <c r="Q13" s="690"/>
      <c r="R13" s="690"/>
      <c r="S13" s="690"/>
      <c r="T13" s="392"/>
      <c r="U13" s="392"/>
      <c r="V13" s="208"/>
      <c r="W13" s="691" t="s">
        <v>2</v>
      </c>
    </row>
    <row r="14" spans="2:33" ht="25.5" customHeight="1">
      <c r="C14" s="857" t="s">
        <v>408</v>
      </c>
      <c r="D14" s="856"/>
      <c r="E14" s="856"/>
      <c r="F14" s="856"/>
      <c r="G14" s="856"/>
      <c r="H14" s="856"/>
      <c r="I14" s="856"/>
      <c r="J14" s="856"/>
      <c r="K14" s="856"/>
      <c r="L14" s="856"/>
      <c r="M14" s="856"/>
      <c r="N14" s="856"/>
      <c r="O14" s="856"/>
      <c r="P14" s="856"/>
      <c r="Q14" s="856"/>
      <c r="R14" s="856"/>
      <c r="S14" s="856"/>
      <c r="T14" s="392">
        <v>0</v>
      </c>
      <c r="U14" s="392">
        <v>0</v>
      </c>
      <c r="V14" s="208">
        <v>-74</v>
      </c>
      <c r="W14" s="691" t="s">
        <v>2</v>
      </c>
    </row>
    <row r="15" spans="2:33" ht="16.5" customHeight="1">
      <c r="C15" s="689"/>
      <c r="D15" s="690"/>
      <c r="E15" s="690"/>
      <c r="F15" s="690"/>
      <c r="G15" s="690"/>
      <c r="H15" s="690"/>
      <c r="I15" s="690"/>
      <c r="J15" s="690"/>
      <c r="K15" s="690"/>
      <c r="L15" s="690"/>
      <c r="M15" s="690"/>
      <c r="N15" s="690"/>
      <c r="O15" s="690"/>
      <c r="P15" s="690"/>
      <c r="Q15" s="690"/>
      <c r="R15" s="690"/>
      <c r="S15" s="690"/>
      <c r="T15" s="392"/>
      <c r="U15" s="392"/>
      <c r="V15" s="208"/>
      <c r="W15" s="691" t="s">
        <v>2</v>
      </c>
    </row>
    <row r="16" spans="2:33" s="697" customFormat="1" ht="27.75" customHeight="1">
      <c r="B16" s="383"/>
      <c r="C16" s="857" t="s">
        <v>407</v>
      </c>
      <c r="D16" s="856"/>
      <c r="E16" s="856"/>
      <c r="F16" s="856"/>
      <c r="G16" s="856"/>
      <c r="H16" s="856"/>
      <c r="I16" s="856"/>
      <c r="J16" s="856"/>
      <c r="K16" s="856"/>
      <c r="L16" s="856"/>
      <c r="M16" s="856"/>
      <c r="N16" s="856"/>
      <c r="O16" s="856"/>
      <c r="P16" s="856"/>
      <c r="Q16" s="856"/>
      <c r="R16" s="856"/>
      <c r="S16" s="856"/>
      <c r="T16" s="392">
        <v>0</v>
      </c>
      <c r="U16" s="392">
        <v>0</v>
      </c>
      <c r="V16" s="208">
        <v>-2667</v>
      </c>
      <c r="W16" s="691" t="s">
        <v>2</v>
      </c>
    </row>
    <row r="17" spans="3:23" ht="15" customHeight="1">
      <c r="C17" s="381"/>
      <c r="D17" s="382"/>
      <c r="E17" s="382"/>
      <c r="F17" s="382"/>
      <c r="G17" s="382"/>
      <c r="H17" s="382"/>
      <c r="I17" s="382"/>
      <c r="J17" s="382"/>
      <c r="K17" s="382"/>
      <c r="L17" s="382"/>
      <c r="M17" s="382"/>
      <c r="N17" s="382"/>
      <c r="O17" s="382"/>
      <c r="P17" s="842" t="s">
        <v>437</v>
      </c>
      <c r="Q17" s="842"/>
      <c r="R17" s="843"/>
      <c r="S17" s="842"/>
      <c r="T17" s="698">
        <v>0</v>
      </c>
      <c r="U17" s="698">
        <v>0</v>
      </c>
      <c r="V17" s="696">
        <f>SUM(V12:V16)</f>
        <v>6692</v>
      </c>
      <c r="W17" s="691" t="s">
        <v>2</v>
      </c>
    </row>
    <row r="18" spans="3:23" ht="15" customHeight="1">
      <c r="C18" s="846" t="s">
        <v>324</v>
      </c>
      <c r="D18" s="846"/>
      <c r="E18" s="846"/>
      <c r="F18" s="846"/>
      <c r="G18" s="846"/>
      <c r="H18" s="846"/>
      <c r="I18" s="846"/>
      <c r="J18" s="846"/>
      <c r="K18" s="846"/>
      <c r="L18" s="846"/>
      <c r="M18" s="846"/>
      <c r="N18" s="846"/>
      <c r="O18" s="846"/>
      <c r="P18" s="846"/>
      <c r="Q18" s="846"/>
      <c r="R18" s="846"/>
      <c r="S18" s="846"/>
      <c r="T18" s="846"/>
      <c r="U18" s="846"/>
      <c r="V18" s="846"/>
      <c r="W18" s="691" t="s">
        <v>2</v>
      </c>
    </row>
    <row r="19" spans="3:23" ht="15" customHeight="1">
      <c r="C19" s="381"/>
      <c r="D19" s="382"/>
      <c r="E19" s="382"/>
      <c r="F19" s="382"/>
      <c r="G19" s="382"/>
      <c r="H19" s="382"/>
      <c r="I19" s="382"/>
      <c r="J19" s="382"/>
      <c r="K19" s="382"/>
      <c r="L19" s="382"/>
      <c r="M19" s="382"/>
      <c r="N19" s="382"/>
      <c r="O19" s="382"/>
      <c r="P19" s="382"/>
      <c r="Q19" s="382"/>
      <c r="R19" s="382"/>
      <c r="S19" s="382"/>
      <c r="T19" s="380"/>
      <c r="U19" s="380"/>
      <c r="V19" s="207"/>
      <c r="W19" s="691" t="s">
        <v>2</v>
      </c>
    </row>
    <row r="20" spans="3:23" ht="38.25" customHeight="1">
      <c r="C20" s="844" t="s">
        <v>0</v>
      </c>
      <c r="D20" s="845"/>
      <c r="E20" s="845"/>
      <c r="F20" s="845"/>
      <c r="G20" s="845"/>
      <c r="H20" s="845"/>
      <c r="I20" s="845"/>
      <c r="J20" s="845"/>
      <c r="K20" s="845"/>
      <c r="L20" s="845"/>
      <c r="M20" s="845"/>
      <c r="N20" s="845"/>
      <c r="O20" s="845"/>
      <c r="P20" s="845"/>
      <c r="Q20" s="845"/>
      <c r="R20" s="845"/>
      <c r="S20" s="845"/>
      <c r="T20" s="380">
        <v>0</v>
      </c>
      <c r="U20" s="380">
        <v>0</v>
      </c>
      <c r="V20" s="207">
        <v>17971</v>
      </c>
      <c r="W20" s="691" t="s">
        <v>2</v>
      </c>
    </row>
    <row r="21" spans="3:23" ht="15" customHeight="1">
      <c r="C21" s="381"/>
      <c r="D21" s="382"/>
      <c r="E21" s="382"/>
      <c r="F21" s="382"/>
      <c r="G21" s="382"/>
      <c r="H21" s="382"/>
      <c r="I21" s="382"/>
      <c r="J21" s="382"/>
      <c r="K21" s="382"/>
      <c r="L21" s="382"/>
      <c r="M21" s="382"/>
      <c r="N21" s="382"/>
      <c r="O21" s="382"/>
      <c r="P21" s="382"/>
      <c r="Q21" s="382"/>
      <c r="R21" s="382"/>
      <c r="S21" s="382"/>
      <c r="T21" s="380"/>
      <c r="U21" s="380"/>
      <c r="V21" s="207"/>
      <c r="W21" s="691" t="s">
        <v>2</v>
      </c>
    </row>
    <row r="22" spans="3:23" ht="84" customHeight="1">
      <c r="C22" s="855" t="s">
        <v>1</v>
      </c>
      <c r="D22" s="851"/>
      <c r="E22" s="851"/>
      <c r="F22" s="851"/>
      <c r="G22" s="851"/>
      <c r="H22" s="851"/>
      <c r="I22" s="851"/>
      <c r="J22" s="851"/>
      <c r="K22" s="851"/>
      <c r="L22" s="851"/>
      <c r="M22" s="851"/>
      <c r="N22" s="851"/>
      <c r="O22" s="851"/>
      <c r="P22" s="851"/>
      <c r="Q22" s="851"/>
      <c r="R22" s="851"/>
      <c r="S22" s="851"/>
      <c r="T22" s="380">
        <v>0</v>
      </c>
      <c r="U22" s="380">
        <v>820</v>
      </c>
      <c r="V22" s="207">
        <f>91955+15892+12816+52249+63657+44652+113</f>
        <v>281334</v>
      </c>
      <c r="W22" s="691" t="s">
        <v>2</v>
      </c>
    </row>
    <row r="23" spans="3:23" ht="21.75" customHeight="1">
      <c r="C23" s="855" t="s">
        <v>444</v>
      </c>
      <c r="D23" s="851"/>
      <c r="E23" s="851"/>
      <c r="F23" s="851"/>
      <c r="G23" s="851"/>
      <c r="H23" s="851"/>
      <c r="I23" s="851"/>
      <c r="J23" s="851"/>
      <c r="K23" s="851"/>
      <c r="L23" s="851"/>
      <c r="M23" s="851"/>
      <c r="N23" s="851"/>
      <c r="O23" s="851"/>
      <c r="P23" s="851"/>
      <c r="Q23" s="851"/>
      <c r="R23" s="851"/>
      <c r="S23" s="851"/>
      <c r="T23" s="380">
        <v>211</v>
      </c>
      <c r="U23" s="380">
        <v>211</v>
      </c>
      <c r="V23" s="207"/>
      <c r="W23" s="691" t="s">
        <v>2</v>
      </c>
    </row>
    <row r="24" spans="3:23" ht="11.25" customHeight="1">
      <c r="C24" s="381"/>
      <c r="D24" s="382"/>
      <c r="E24" s="382"/>
      <c r="F24" s="382"/>
      <c r="G24" s="382"/>
      <c r="H24" s="382"/>
      <c r="I24" s="382"/>
      <c r="J24" s="382"/>
      <c r="K24" s="382"/>
      <c r="L24" s="382"/>
      <c r="M24" s="382"/>
      <c r="N24" s="382"/>
      <c r="O24" s="382"/>
      <c r="P24" s="382"/>
      <c r="Q24" s="382"/>
      <c r="R24" s="382"/>
      <c r="S24" s="382"/>
      <c r="T24" s="380"/>
      <c r="U24" s="380"/>
      <c r="V24" s="207"/>
      <c r="W24" s="691" t="s">
        <v>2</v>
      </c>
    </row>
    <row r="25" spans="3:23" ht="18" customHeight="1">
      <c r="C25" s="855" t="s">
        <v>445</v>
      </c>
      <c r="D25" s="851"/>
      <c r="E25" s="851"/>
      <c r="F25" s="851"/>
      <c r="G25" s="851"/>
      <c r="H25" s="851"/>
      <c r="I25" s="851"/>
      <c r="J25" s="851"/>
      <c r="K25" s="851"/>
      <c r="L25" s="851"/>
      <c r="M25" s="851"/>
      <c r="N25" s="851"/>
      <c r="O25" s="851"/>
      <c r="P25" s="851"/>
      <c r="Q25" s="851"/>
      <c r="R25" s="851"/>
      <c r="S25" s="851"/>
      <c r="T25" s="380">
        <v>78</v>
      </c>
      <c r="U25" s="380">
        <v>78</v>
      </c>
      <c r="V25" s="386"/>
      <c r="W25" s="691" t="s">
        <v>2</v>
      </c>
    </row>
    <row r="26" spans="3:23" ht="15" customHeight="1">
      <c r="D26" s="377"/>
      <c r="E26" s="377"/>
      <c r="F26" s="377"/>
      <c r="G26" s="853" t="s">
        <v>73</v>
      </c>
      <c r="H26" s="387"/>
      <c r="I26" s="853" t="s">
        <v>74</v>
      </c>
      <c r="K26" s="853" t="s">
        <v>75</v>
      </c>
      <c r="L26" s="387"/>
      <c r="M26" s="853" t="s">
        <v>76</v>
      </c>
      <c r="N26" s="387"/>
      <c r="O26" s="853" t="s">
        <v>77</v>
      </c>
      <c r="P26" s="377"/>
      <c r="R26" s="377"/>
      <c r="S26" s="377"/>
      <c r="T26" s="385" t="s">
        <v>2</v>
      </c>
      <c r="U26" s="385"/>
      <c r="V26" s="386"/>
      <c r="W26" s="691" t="s">
        <v>2</v>
      </c>
    </row>
    <row r="27" spans="3:23" ht="60.75" customHeight="1">
      <c r="D27" s="377"/>
      <c r="E27" s="377"/>
      <c r="F27" s="377"/>
      <c r="G27" s="854"/>
      <c r="H27" s="387"/>
      <c r="I27" s="854"/>
      <c r="K27" s="854"/>
      <c r="L27" s="388"/>
      <c r="M27" s="854"/>
      <c r="N27" s="387"/>
      <c r="O27" s="854"/>
      <c r="P27" s="377"/>
      <c r="R27" s="377"/>
      <c r="S27" s="377"/>
      <c r="T27" s="385" t="s">
        <v>2</v>
      </c>
      <c r="U27" s="385"/>
      <c r="V27" s="386"/>
      <c r="W27" s="691" t="s">
        <v>2</v>
      </c>
    </row>
    <row r="28" spans="3:23">
      <c r="C28" s="377" t="s">
        <v>78</v>
      </c>
      <c r="D28" s="377"/>
      <c r="E28" s="377"/>
      <c r="F28" s="377"/>
      <c r="G28" s="203">
        <v>79374</v>
      </c>
      <c r="H28" s="209"/>
      <c r="I28" s="203">
        <v>68700</v>
      </c>
      <c r="J28" s="209"/>
      <c r="K28" s="203"/>
      <c r="L28" s="203"/>
      <c r="M28" s="203"/>
      <c r="N28" s="203"/>
      <c r="O28" s="209"/>
      <c r="P28" s="209"/>
      <c r="R28" s="377"/>
      <c r="S28" s="377"/>
      <c r="T28" s="385"/>
      <c r="U28" s="385"/>
      <c r="V28" s="386"/>
      <c r="W28" s="691" t="s">
        <v>2</v>
      </c>
    </row>
    <row r="29" spans="3:23">
      <c r="C29" s="377" t="s">
        <v>79</v>
      </c>
      <c r="D29" s="377"/>
      <c r="E29" s="377"/>
      <c r="F29" s="377"/>
      <c r="G29" s="203"/>
      <c r="H29" s="209"/>
      <c r="I29" s="203"/>
      <c r="J29" s="209"/>
      <c r="K29" s="203">
        <v>105490</v>
      </c>
      <c r="L29" s="203"/>
      <c r="M29" s="203">
        <v>174196</v>
      </c>
      <c r="N29" s="203"/>
      <c r="O29" s="209">
        <v>135292</v>
      </c>
      <c r="P29" s="209"/>
      <c r="R29" s="377"/>
      <c r="S29" s="377"/>
      <c r="T29" s="385"/>
      <c r="U29" s="385"/>
      <c r="V29" s="386"/>
      <c r="W29" s="691" t="s">
        <v>2</v>
      </c>
    </row>
    <row r="30" spans="3:23">
      <c r="C30" s="377" t="s">
        <v>80</v>
      </c>
      <c r="D30" s="377"/>
      <c r="E30" s="377"/>
      <c r="F30" s="377"/>
      <c r="G30" s="210">
        <v>39687</v>
      </c>
      <c r="H30" s="209"/>
      <c r="I30" s="210">
        <v>34350</v>
      </c>
      <c r="J30" s="209"/>
      <c r="K30" s="210">
        <v>52745</v>
      </c>
      <c r="L30" s="210"/>
      <c r="M30" s="210">
        <v>87098</v>
      </c>
      <c r="N30" s="203"/>
      <c r="O30" s="210">
        <v>67646</v>
      </c>
      <c r="P30" s="209"/>
      <c r="R30" s="377"/>
      <c r="S30" s="377"/>
      <c r="T30" s="385" t="s">
        <v>2</v>
      </c>
      <c r="U30" s="385"/>
      <c r="V30" s="386"/>
      <c r="W30" s="691" t="s">
        <v>2</v>
      </c>
    </row>
    <row r="31" spans="3:23">
      <c r="C31" s="377" t="s">
        <v>81</v>
      </c>
      <c r="D31" s="377"/>
      <c r="E31" s="377"/>
      <c r="F31" s="377"/>
      <c r="G31" s="203">
        <f>G28-G30</f>
        <v>39687</v>
      </c>
      <c r="H31" s="209"/>
      <c r="I31" s="203">
        <f>I28-I30</f>
        <v>34350</v>
      </c>
      <c r="J31" s="209"/>
      <c r="K31" s="203">
        <f>K29-K30</f>
        <v>52745</v>
      </c>
      <c r="L31" s="203"/>
      <c r="M31" s="203">
        <f>M29-M30</f>
        <v>87098</v>
      </c>
      <c r="N31" s="203"/>
      <c r="O31" s="209">
        <f>O29-O30</f>
        <v>67646</v>
      </c>
      <c r="P31" s="209"/>
      <c r="R31" s="377"/>
      <c r="S31" s="377"/>
      <c r="T31" s="385" t="s">
        <v>2</v>
      </c>
      <c r="U31" s="385"/>
      <c r="V31" s="386"/>
      <c r="W31" s="691" t="s">
        <v>2</v>
      </c>
    </row>
    <row r="32" spans="3:23">
      <c r="C32" s="377" t="s">
        <v>82</v>
      </c>
      <c r="D32" s="377"/>
      <c r="E32" s="377"/>
      <c r="F32" s="377"/>
      <c r="G32" s="209">
        <v>21458</v>
      </c>
      <c r="H32" s="209"/>
      <c r="I32" s="203">
        <v>17899</v>
      </c>
      <c r="J32" s="209"/>
      <c r="K32" s="203">
        <v>24559</v>
      </c>
      <c r="L32" s="203"/>
      <c r="M32" s="203">
        <v>60466</v>
      </c>
      <c r="N32" s="203"/>
      <c r="O32" s="209">
        <v>24309</v>
      </c>
      <c r="P32" s="209"/>
      <c r="R32" s="377"/>
      <c r="S32" s="377"/>
      <c r="T32" s="385" t="s">
        <v>2</v>
      </c>
      <c r="U32" s="385"/>
      <c r="V32" s="386"/>
      <c r="W32" s="691" t="s">
        <v>2</v>
      </c>
    </row>
    <row r="33" spans="3:23">
      <c r="C33" s="377" t="s">
        <v>83</v>
      </c>
      <c r="D33" s="377"/>
      <c r="E33" s="377"/>
      <c r="F33" s="377"/>
      <c r="G33" s="209">
        <v>7914</v>
      </c>
      <c r="H33" s="209"/>
      <c r="I33" s="203">
        <v>0</v>
      </c>
      <c r="J33" s="209"/>
      <c r="K33" s="203">
        <v>9020</v>
      </c>
      <c r="L33" s="203"/>
      <c r="M33" s="203">
        <v>5566</v>
      </c>
      <c r="N33" s="203"/>
      <c r="O33" s="209">
        <v>0</v>
      </c>
      <c r="P33" s="209"/>
      <c r="R33" s="377"/>
      <c r="S33" s="377"/>
      <c r="T33" s="385" t="s">
        <v>2</v>
      </c>
      <c r="U33" s="385"/>
      <c r="V33" s="386"/>
      <c r="W33" s="691" t="s">
        <v>2</v>
      </c>
    </row>
    <row r="34" spans="3:23">
      <c r="C34" s="377" t="s">
        <v>84</v>
      </c>
      <c r="D34" s="377"/>
      <c r="E34" s="377"/>
      <c r="F34" s="377"/>
      <c r="G34" s="209">
        <v>60</v>
      </c>
      <c r="H34" s="209"/>
      <c r="I34" s="203">
        <v>0</v>
      </c>
      <c r="J34" s="209"/>
      <c r="K34" s="203">
        <v>3492</v>
      </c>
      <c r="L34" s="203"/>
      <c r="M34" s="203">
        <v>0</v>
      </c>
      <c r="N34" s="203"/>
      <c r="O34" s="209">
        <v>0</v>
      </c>
      <c r="P34" s="209"/>
      <c r="R34" s="377"/>
      <c r="S34" s="377"/>
      <c r="T34" s="385"/>
      <c r="U34" s="385"/>
      <c r="V34" s="386"/>
      <c r="W34" s="691" t="s">
        <v>2</v>
      </c>
    </row>
    <row r="35" spans="3:23">
      <c r="C35" s="377" t="s">
        <v>85</v>
      </c>
      <c r="D35" s="377"/>
      <c r="E35" s="377"/>
      <c r="F35" s="377"/>
      <c r="G35" s="209">
        <v>6191</v>
      </c>
      <c r="H35" s="209"/>
      <c r="I35" s="203">
        <v>0</v>
      </c>
      <c r="J35" s="209"/>
      <c r="K35" s="203">
        <v>4915</v>
      </c>
      <c r="L35" s="203"/>
      <c r="M35" s="203">
        <v>8069</v>
      </c>
      <c r="N35" s="203"/>
      <c r="O35" s="209">
        <v>0</v>
      </c>
      <c r="P35" s="209"/>
      <c r="R35" s="377"/>
      <c r="S35" s="377"/>
      <c r="T35" s="385" t="s">
        <v>2</v>
      </c>
      <c r="U35" s="385"/>
      <c r="V35" s="386"/>
      <c r="W35" s="691" t="s">
        <v>2</v>
      </c>
    </row>
    <row r="36" spans="3:23">
      <c r="C36" s="377" t="s">
        <v>86</v>
      </c>
      <c r="D36" s="377"/>
      <c r="E36" s="377"/>
      <c r="F36" s="377"/>
      <c r="G36" s="209">
        <v>2934</v>
      </c>
      <c r="H36" s="209"/>
      <c r="I36" s="203">
        <v>0</v>
      </c>
      <c r="J36" s="209"/>
      <c r="K36" s="203">
        <v>0</v>
      </c>
      <c r="L36" s="203"/>
      <c r="M36" s="203">
        <v>2394</v>
      </c>
      <c r="N36" s="203"/>
      <c r="O36" s="209">
        <v>0</v>
      </c>
      <c r="P36" s="209"/>
      <c r="R36" s="377"/>
      <c r="S36" s="377"/>
      <c r="T36" s="385" t="s">
        <v>2</v>
      </c>
      <c r="U36" s="385"/>
      <c r="V36" s="386"/>
      <c r="W36" s="691" t="s">
        <v>2</v>
      </c>
    </row>
    <row r="37" spans="3:23">
      <c r="C37" s="377" t="s">
        <v>87</v>
      </c>
      <c r="D37" s="377"/>
      <c r="E37" s="377"/>
      <c r="F37" s="377"/>
      <c r="G37" s="209">
        <v>2101</v>
      </c>
      <c r="H37" s="209"/>
      <c r="I37" s="203">
        <v>0</v>
      </c>
      <c r="J37" s="209"/>
      <c r="K37" s="203">
        <v>3110</v>
      </c>
      <c r="L37" s="203"/>
      <c r="M37" s="203">
        <v>-2951</v>
      </c>
      <c r="N37" s="203"/>
      <c r="O37" s="209">
        <v>0</v>
      </c>
      <c r="P37" s="209"/>
      <c r="R37" s="377"/>
      <c r="S37" s="377"/>
      <c r="T37" s="385" t="s">
        <v>2</v>
      </c>
      <c r="U37" s="385"/>
      <c r="V37" s="386"/>
      <c r="W37" s="691" t="s">
        <v>2</v>
      </c>
    </row>
    <row r="38" spans="3:23">
      <c r="C38" s="377" t="s">
        <v>88</v>
      </c>
      <c r="D38" s="377"/>
      <c r="E38" s="377"/>
      <c r="F38" s="377"/>
      <c r="G38" s="209">
        <v>0</v>
      </c>
      <c r="H38" s="209"/>
      <c r="I38" s="203">
        <v>0</v>
      </c>
      <c r="J38" s="209"/>
      <c r="K38" s="203">
        <v>0</v>
      </c>
      <c r="L38" s="203"/>
      <c r="M38" s="203">
        <v>0</v>
      </c>
      <c r="N38" s="203"/>
      <c r="O38" s="209">
        <v>0</v>
      </c>
      <c r="P38" s="209"/>
      <c r="R38" s="377"/>
      <c r="S38" s="377"/>
      <c r="T38" s="385" t="s">
        <v>2</v>
      </c>
      <c r="U38" s="385"/>
      <c r="V38" s="386"/>
      <c r="W38" s="691" t="s">
        <v>2</v>
      </c>
    </row>
    <row r="39" spans="3:23">
      <c r="C39" s="377" t="s">
        <v>89</v>
      </c>
      <c r="D39" s="377"/>
      <c r="E39" s="377"/>
      <c r="F39" s="377"/>
      <c r="G39" s="209">
        <v>1084</v>
      </c>
      <c r="H39" s="209"/>
      <c r="I39" s="203">
        <v>0</v>
      </c>
      <c r="J39" s="209"/>
      <c r="K39" s="203">
        <v>1606</v>
      </c>
      <c r="L39" s="203"/>
      <c r="M39" s="203">
        <v>-595</v>
      </c>
      <c r="N39" s="203"/>
      <c r="O39" s="209">
        <v>0</v>
      </c>
      <c r="P39" s="209"/>
      <c r="R39" s="377"/>
      <c r="S39" s="377"/>
      <c r="T39" s="385" t="s">
        <v>2</v>
      </c>
      <c r="U39" s="385"/>
      <c r="V39" s="386"/>
      <c r="W39" s="691" t="s">
        <v>2</v>
      </c>
    </row>
    <row r="40" spans="3:23" ht="14.25" customHeight="1">
      <c r="C40" s="377" t="s">
        <v>90</v>
      </c>
      <c r="D40" s="377"/>
      <c r="E40" s="377"/>
      <c r="F40" s="377"/>
      <c r="G40" s="209">
        <f>36442+3771+205</f>
        <v>40418</v>
      </c>
      <c r="H40" s="209"/>
      <c r="I40" s="203">
        <v>0</v>
      </c>
      <c r="J40" s="209"/>
      <c r="K40" s="203">
        <v>38193</v>
      </c>
      <c r="L40" s="203"/>
      <c r="M40" s="203">
        <v>-6926</v>
      </c>
      <c r="N40" s="203"/>
      <c r="O40" s="209">
        <v>0</v>
      </c>
      <c r="P40" s="209"/>
      <c r="R40" s="377"/>
      <c r="S40" s="377"/>
      <c r="T40" s="385" t="s">
        <v>2</v>
      </c>
      <c r="U40" s="385"/>
      <c r="V40" s="386"/>
      <c r="W40" s="691" t="s">
        <v>2</v>
      </c>
    </row>
    <row r="41" spans="3:23">
      <c r="C41" s="377" t="s">
        <v>91</v>
      </c>
      <c r="D41" s="377"/>
      <c r="E41" s="377"/>
      <c r="F41" s="377"/>
      <c r="G41" s="209">
        <v>109</v>
      </c>
      <c r="H41" s="209"/>
      <c r="I41" s="203">
        <v>0</v>
      </c>
      <c r="J41" s="209"/>
      <c r="K41" s="203">
        <v>0</v>
      </c>
      <c r="L41" s="203"/>
      <c r="M41" s="203">
        <v>0</v>
      </c>
      <c r="N41" s="203"/>
      <c r="O41" s="209">
        <v>0</v>
      </c>
      <c r="P41" s="209"/>
      <c r="R41" s="377"/>
      <c r="S41" s="377"/>
      <c r="T41" s="385" t="s">
        <v>2</v>
      </c>
      <c r="U41" s="385"/>
      <c r="V41" s="386"/>
      <c r="W41" s="691" t="s">
        <v>2</v>
      </c>
    </row>
    <row r="42" spans="3:23">
      <c r="C42" s="377" t="s">
        <v>92</v>
      </c>
      <c r="D42" s="377"/>
      <c r="E42" s="377"/>
      <c r="F42" s="377"/>
      <c r="G42" s="209">
        <v>13948</v>
      </c>
      <c r="H42" s="209"/>
      <c r="I42" s="203">
        <v>0</v>
      </c>
      <c r="J42" s="209"/>
      <c r="K42" s="203">
        <v>12373</v>
      </c>
      <c r="L42" s="203"/>
      <c r="M42" s="203">
        <v>-12259</v>
      </c>
      <c r="N42" s="203"/>
      <c r="O42" s="209">
        <v>0</v>
      </c>
      <c r="P42" s="209"/>
      <c r="R42" s="377"/>
      <c r="S42" s="377"/>
      <c r="T42" s="385" t="s">
        <v>2</v>
      </c>
      <c r="U42" s="385"/>
      <c r="V42" s="386"/>
      <c r="W42" s="691" t="s">
        <v>2</v>
      </c>
    </row>
    <row r="43" spans="3:23">
      <c r="C43" s="377" t="s">
        <v>93</v>
      </c>
      <c r="D43" s="377"/>
      <c r="E43" s="377"/>
      <c r="F43" s="377"/>
      <c r="G43" s="209">
        <v>1440</v>
      </c>
      <c r="H43" s="209"/>
      <c r="I43" s="203">
        <v>0</v>
      </c>
      <c r="J43" s="209"/>
      <c r="K43" s="203">
        <v>909</v>
      </c>
      <c r="L43" s="203"/>
      <c r="M43" s="203">
        <v>2425</v>
      </c>
      <c r="N43" s="203"/>
      <c r="O43" s="209">
        <v>0</v>
      </c>
      <c r="P43" s="209"/>
      <c r="R43" s="377"/>
      <c r="S43" s="377"/>
      <c r="T43" s="385" t="s">
        <v>2</v>
      </c>
      <c r="U43" s="385"/>
      <c r="V43" s="386"/>
      <c r="W43" s="691" t="s">
        <v>2</v>
      </c>
    </row>
    <row r="44" spans="3:23">
      <c r="C44" s="377" t="s">
        <v>94</v>
      </c>
      <c r="D44" s="377"/>
      <c r="E44" s="377"/>
      <c r="F44" s="377"/>
      <c r="G44" s="203">
        <v>9232</v>
      </c>
      <c r="H44" s="209"/>
      <c r="I44" s="203">
        <v>0</v>
      </c>
      <c r="J44" s="209"/>
      <c r="K44" s="203">
        <v>7535</v>
      </c>
      <c r="L44" s="203"/>
      <c r="M44" s="203">
        <v>2679</v>
      </c>
      <c r="N44" s="203"/>
      <c r="O44" s="209">
        <v>0</v>
      </c>
      <c r="P44" s="209"/>
      <c r="R44" s="377"/>
      <c r="S44" s="389"/>
      <c r="T44" s="385" t="s">
        <v>2</v>
      </c>
      <c r="U44" s="385"/>
      <c r="V44" s="386"/>
      <c r="W44" s="691" t="s">
        <v>2</v>
      </c>
    </row>
    <row r="45" spans="3:23">
      <c r="C45" s="377" t="s">
        <v>95</v>
      </c>
      <c r="D45" s="377"/>
      <c r="E45" s="377"/>
      <c r="F45" s="377"/>
      <c r="G45" s="210">
        <v>62785</v>
      </c>
      <c r="H45" s="209"/>
      <c r="I45" s="210">
        <v>0</v>
      </c>
      <c r="J45" s="203"/>
      <c r="K45" s="210">
        <v>116201</v>
      </c>
      <c r="L45" s="210"/>
      <c r="M45" s="210">
        <v>-82309</v>
      </c>
      <c r="N45" s="203"/>
      <c r="O45" s="210">
        <v>0</v>
      </c>
      <c r="P45" s="203"/>
      <c r="R45" s="377"/>
      <c r="S45" s="377"/>
      <c r="T45" s="385" t="s">
        <v>2</v>
      </c>
      <c r="U45" s="385"/>
      <c r="V45" s="386"/>
      <c r="W45" s="691" t="s">
        <v>2</v>
      </c>
    </row>
    <row r="46" spans="3:23">
      <c r="C46" s="377" t="s">
        <v>96</v>
      </c>
      <c r="D46" s="377"/>
      <c r="E46" s="377"/>
      <c r="F46" s="377"/>
      <c r="G46" s="203">
        <f>SUM(G31:G45)</f>
        <v>209361</v>
      </c>
      <c r="H46" s="209"/>
      <c r="I46" s="203">
        <f>SUM(I31:I45)</f>
        <v>52249</v>
      </c>
      <c r="J46" s="209"/>
      <c r="K46" s="203">
        <f>SUM(K31:K45)</f>
        <v>274658</v>
      </c>
      <c r="L46" s="203"/>
      <c r="M46" s="203">
        <f>SUM(M31:M45)</f>
        <v>63657</v>
      </c>
      <c r="N46" s="203"/>
      <c r="O46" s="209">
        <f>O32+O31</f>
        <v>91955</v>
      </c>
      <c r="P46" s="209"/>
      <c r="R46" s="377"/>
      <c r="S46" s="377"/>
      <c r="T46" s="385" t="s">
        <v>2</v>
      </c>
      <c r="U46" s="385"/>
      <c r="V46" s="386"/>
      <c r="W46" s="691" t="s">
        <v>2</v>
      </c>
    </row>
    <row r="47" spans="3:23">
      <c r="C47" s="377"/>
      <c r="D47" s="377"/>
      <c r="E47" s="377"/>
      <c r="F47" s="377"/>
      <c r="G47" s="203"/>
      <c r="H47" s="209"/>
      <c r="I47" s="203"/>
      <c r="J47" s="209"/>
      <c r="K47" s="203"/>
      <c r="L47" s="203"/>
      <c r="M47" s="203"/>
      <c r="N47" s="203"/>
      <c r="O47" s="209"/>
      <c r="P47" s="209"/>
      <c r="R47" s="377"/>
      <c r="S47" s="377"/>
      <c r="T47" s="385"/>
      <c r="U47" s="385"/>
      <c r="V47" s="386"/>
      <c r="W47" s="691" t="s">
        <v>2</v>
      </c>
    </row>
    <row r="48" spans="3:23">
      <c r="C48" s="377"/>
      <c r="D48" s="377"/>
      <c r="E48" s="377"/>
      <c r="F48" s="377"/>
      <c r="G48" s="203"/>
      <c r="H48" s="209"/>
      <c r="I48" s="203"/>
      <c r="J48" s="209"/>
      <c r="K48" s="203"/>
      <c r="L48" s="203"/>
      <c r="M48" s="203"/>
      <c r="N48" s="203"/>
      <c r="O48" s="209"/>
      <c r="P48" s="209"/>
      <c r="R48" s="377"/>
      <c r="S48" s="377"/>
      <c r="T48" s="385"/>
      <c r="U48" s="385"/>
      <c r="V48" s="386"/>
      <c r="W48" s="691" t="s">
        <v>2</v>
      </c>
    </row>
    <row r="49" spans="3:23">
      <c r="C49" s="377"/>
      <c r="D49" s="377"/>
      <c r="E49" s="377"/>
      <c r="F49" s="377"/>
      <c r="G49" s="853" t="s">
        <v>97</v>
      </c>
      <c r="H49" s="209"/>
      <c r="I49" s="853" t="s">
        <v>98</v>
      </c>
      <c r="J49" s="209"/>
      <c r="K49" s="853" t="s">
        <v>99</v>
      </c>
      <c r="L49" s="203"/>
      <c r="M49" s="853" t="s">
        <v>413</v>
      </c>
      <c r="N49" s="203"/>
      <c r="O49" s="853" t="s">
        <v>100</v>
      </c>
      <c r="P49" s="203"/>
      <c r="Q49" s="209"/>
      <c r="R49" s="209"/>
      <c r="T49" s="377"/>
      <c r="U49" s="377"/>
      <c r="V49" s="385"/>
      <c r="W49" s="691" t="s">
        <v>2</v>
      </c>
    </row>
    <row r="50" spans="3:23" ht="51.75" customHeight="1">
      <c r="C50" s="377"/>
      <c r="D50" s="377"/>
      <c r="E50" s="377"/>
      <c r="F50" s="377"/>
      <c r="G50" s="854"/>
      <c r="H50" s="209"/>
      <c r="I50" s="854"/>
      <c r="J50" s="209"/>
      <c r="K50" s="854"/>
      <c r="L50" s="203"/>
      <c r="M50" s="854"/>
      <c r="N50" s="203"/>
      <c r="O50" s="854"/>
      <c r="P50" s="203"/>
      <c r="Q50" s="209"/>
      <c r="R50" s="209"/>
      <c r="T50" s="377"/>
      <c r="U50" s="377"/>
      <c r="V50" s="385"/>
      <c r="W50" s="691" t="s">
        <v>2</v>
      </c>
    </row>
    <row r="51" spans="3:23">
      <c r="C51" s="377" t="s">
        <v>101</v>
      </c>
      <c r="D51" s="377"/>
      <c r="E51" s="377"/>
      <c r="F51" s="377"/>
      <c r="G51" s="203">
        <v>5844</v>
      </c>
      <c r="H51" s="209"/>
      <c r="I51" s="203">
        <v>13214</v>
      </c>
      <c r="J51" s="209"/>
      <c r="L51" s="203"/>
      <c r="M51" s="203"/>
      <c r="N51" s="203"/>
      <c r="P51" s="203"/>
      <c r="Q51" s="209"/>
      <c r="R51" s="209"/>
      <c r="T51" s="377"/>
      <c r="U51" s="377"/>
      <c r="V51" s="385"/>
      <c r="W51" s="691" t="s">
        <v>2</v>
      </c>
    </row>
    <row r="52" spans="3:23">
      <c r="C52" s="377" t="s">
        <v>102</v>
      </c>
      <c r="D52" s="377"/>
      <c r="E52" s="377"/>
      <c r="F52" s="377"/>
      <c r="G52" s="203"/>
      <c r="H52" s="209"/>
      <c r="I52" s="203"/>
      <c r="J52" s="209"/>
      <c r="K52" s="203">
        <v>15540</v>
      </c>
      <c r="L52" s="203"/>
      <c r="M52" s="203">
        <v>42402</v>
      </c>
      <c r="N52" s="203"/>
      <c r="O52" s="203">
        <v>16960</v>
      </c>
      <c r="P52" s="203"/>
      <c r="Q52" s="209"/>
      <c r="R52" s="209"/>
      <c r="T52" s="377"/>
      <c r="U52" s="377"/>
      <c r="V52" s="385"/>
      <c r="W52" s="691" t="s">
        <v>2</v>
      </c>
    </row>
    <row r="53" spans="3:23">
      <c r="C53" s="377" t="s">
        <v>80</v>
      </c>
      <c r="D53" s="377"/>
      <c r="E53" s="377"/>
      <c r="F53" s="377"/>
      <c r="G53" s="210">
        <v>2922</v>
      </c>
      <c r="H53" s="209"/>
      <c r="I53" s="210">
        <v>6607</v>
      </c>
      <c r="J53" s="209"/>
      <c r="K53" s="210">
        <v>7770</v>
      </c>
      <c r="L53" s="203"/>
      <c r="M53" s="210">
        <v>21201</v>
      </c>
      <c r="N53" s="203"/>
      <c r="O53" s="210">
        <v>8480</v>
      </c>
      <c r="P53" s="203"/>
      <c r="Q53" s="209"/>
      <c r="R53" s="209"/>
      <c r="T53" s="377"/>
      <c r="U53" s="377"/>
      <c r="V53" s="385"/>
      <c r="W53" s="691" t="s">
        <v>2</v>
      </c>
    </row>
    <row r="54" spans="3:23">
      <c r="C54" s="377" t="s">
        <v>81</v>
      </c>
      <c r="D54" s="377"/>
      <c r="E54" s="377"/>
      <c r="F54" s="377"/>
      <c r="G54" s="203">
        <f>G51-G53</f>
        <v>2922</v>
      </c>
      <c r="H54" s="209"/>
      <c r="I54" s="203">
        <f>I51-I53</f>
        <v>6607</v>
      </c>
      <c r="J54" s="209"/>
      <c r="K54" s="203">
        <f>K52-K53</f>
        <v>7770</v>
      </c>
      <c r="L54" s="203"/>
      <c r="M54" s="203">
        <v>21201</v>
      </c>
      <c r="N54" s="203"/>
      <c r="O54" s="203">
        <f>O52-O53</f>
        <v>8480</v>
      </c>
      <c r="P54" s="203"/>
      <c r="Q54" s="209"/>
      <c r="R54" s="209"/>
      <c r="T54" s="377"/>
      <c r="U54" s="377"/>
      <c r="V54" s="385"/>
      <c r="W54" s="691" t="s">
        <v>2</v>
      </c>
    </row>
    <row r="55" spans="3:23">
      <c r="C55" s="377" t="s">
        <v>82</v>
      </c>
      <c r="D55" s="377"/>
      <c r="E55" s="377"/>
      <c r="F55" s="377"/>
      <c r="G55" s="203">
        <v>1263</v>
      </c>
      <c r="H55" s="209"/>
      <c r="I55" s="203">
        <v>2673</v>
      </c>
      <c r="J55" s="209"/>
      <c r="K55" s="203">
        <v>2887</v>
      </c>
      <c r="L55" s="203"/>
      <c r="M55" s="203">
        <v>11234</v>
      </c>
      <c r="N55" s="203"/>
      <c r="O55" s="203">
        <v>4336</v>
      </c>
      <c r="P55" s="203"/>
      <c r="Q55" s="209"/>
      <c r="R55" s="209"/>
      <c r="T55" s="377"/>
      <c r="U55" s="377"/>
      <c r="V55" s="385"/>
      <c r="W55" s="691" t="s">
        <v>2</v>
      </c>
    </row>
    <row r="56" spans="3:23">
      <c r="C56" s="377" t="s">
        <v>83</v>
      </c>
      <c r="D56" s="377"/>
      <c r="E56" s="377"/>
      <c r="F56" s="377"/>
      <c r="G56" s="203">
        <f>611-9</f>
        <v>602</v>
      </c>
      <c r="H56" s="209"/>
      <c r="I56" s="203">
        <v>999</v>
      </c>
      <c r="J56" s="209"/>
      <c r="K56" s="203">
        <v>754</v>
      </c>
      <c r="L56" s="203"/>
      <c r="M56" s="203">
        <v>1569</v>
      </c>
      <c r="N56" s="203"/>
      <c r="O56" s="203">
        <v>0</v>
      </c>
      <c r="P56" s="203"/>
      <c r="Q56" s="209"/>
      <c r="R56" s="209"/>
      <c r="T56" s="377"/>
      <c r="U56" s="377"/>
      <c r="V56" s="385"/>
      <c r="W56" s="691" t="s">
        <v>2</v>
      </c>
    </row>
    <row r="57" spans="3:23">
      <c r="C57" s="377" t="s">
        <v>85</v>
      </c>
      <c r="D57" s="377"/>
      <c r="E57" s="377"/>
      <c r="F57" s="377"/>
      <c r="G57" s="203">
        <v>311</v>
      </c>
      <c r="H57" s="209"/>
      <c r="I57" s="203">
        <v>655</v>
      </c>
      <c r="J57" s="209"/>
      <c r="K57" s="203">
        <v>376</v>
      </c>
      <c r="L57" s="203"/>
      <c r="M57" s="203">
        <v>989</v>
      </c>
      <c r="N57" s="203"/>
      <c r="O57" s="203">
        <v>0</v>
      </c>
      <c r="P57" s="203"/>
      <c r="Q57" s="209"/>
      <c r="R57" s="209"/>
      <c r="T57" s="377"/>
      <c r="U57" s="377"/>
      <c r="V57" s="385"/>
      <c r="W57" s="691" t="s">
        <v>2</v>
      </c>
    </row>
    <row r="58" spans="3:23">
      <c r="C58" s="377" t="s">
        <v>86</v>
      </c>
      <c r="D58" s="377"/>
      <c r="E58" s="377"/>
      <c r="F58" s="377"/>
      <c r="G58" s="203">
        <f>199-5</f>
        <v>194</v>
      </c>
      <c r="H58" s="209"/>
      <c r="I58" s="203">
        <v>265</v>
      </c>
      <c r="J58" s="209"/>
      <c r="K58" s="203">
        <v>455</v>
      </c>
      <c r="L58" s="203"/>
      <c r="M58" s="203">
        <v>0</v>
      </c>
      <c r="N58" s="203"/>
      <c r="O58" s="203">
        <v>0</v>
      </c>
      <c r="P58" s="203"/>
      <c r="Q58" s="209"/>
      <c r="R58" s="209"/>
      <c r="T58" s="377"/>
      <c r="U58" s="377"/>
      <c r="V58" s="385"/>
      <c r="W58" s="691" t="s">
        <v>2</v>
      </c>
    </row>
    <row r="59" spans="3:23">
      <c r="C59" s="377" t="s">
        <v>87</v>
      </c>
      <c r="D59" s="377"/>
      <c r="E59" s="377"/>
      <c r="F59" s="377"/>
      <c r="G59" s="203">
        <v>214</v>
      </c>
      <c r="H59" s="209"/>
      <c r="I59" s="203">
        <v>18</v>
      </c>
      <c r="J59" s="209"/>
      <c r="K59" s="203">
        <v>399</v>
      </c>
      <c r="L59" s="203"/>
      <c r="M59" s="203">
        <v>162</v>
      </c>
      <c r="N59" s="203"/>
      <c r="O59" s="203">
        <v>0</v>
      </c>
      <c r="P59" s="203"/>
      <c r="Q59" s="209"/>
      <c r="R59" s="209"/>
      <c r="T59" s="377"/>
      <c r="U59" s="377"/>
      <c r="V59" s="385"/>
      <c r="W59" s="691" t="s">
        <v>2</v>
      </c>
    </row>
    <row r="60" spans="3:23">
      <c r="C60" s="377" t="s">
        <v>88</v>
      </c>
      <c r="D60" s="377"/>
      <c r="E60" s="377"/>
      <c r="F60" s="377"/>
      <c r="G60" s="203"/>
      <c r="H60" s="209"/>
      <c r="I60" s="203"/>
      <c r="J60" s="209"/>
      <c r="K60" s="203"/>
      <c r="L60" s="203"/>
      <c r="M60" s="203"/>
      <c r="N60" s="203"/>
      <c r="O60" s="203">
        <v>0</v>
      </c>
      <c r="P60" s="203"/>
      <c r="Q60" s="209"/>
      <c r="R60" s="209"/>
      <c r="T60" s="377"/>
      <c r="U60" s="377"/>
      <c r="V60" s="385"/>
      <c r="W60" s="691" t="s">
        <v>2</v>
      </c>
    </row>
    <row r="61" spans="3:23">
      <c r="C61" s="377" t="s">
        <v>89</v>
      </c>
      <c r="D61" s="377"/>
      <c r="E61" s="377"/>
      <c r="F61" s="377"/>
      <c r="G61" s="203">
        <f>4064-2000-2000</f>
        <v>64</v>
      </c>
      <c r="H61" s="209"/>
      <c r="I61" s="203">
        <v>44</v>
      </c>
      <c r="J61" s="209"/>
      <c r="K61" s="203">
        <v>116</v>
      </c>
      <c r="L61" s="203"/>
      <c r="M61" s="203">
        <v>347</v>
      </c>
      <c r="N61" s="203"/>
      <c r="O61" s="203">
        <v>0</v>
      </c>
      <c r="P61" s="203"/>
      <c r="Q61" s="209"/>
      <c r="R61" s="209"/>
      <c r="T61" s="377"/>
      <c r="U61" s="377"/>
      <c r="V61" s="385"/>
      <c r="W61" s="691" t="s">
        <v>2</v>
      </c>
    </row>
    <row r="62" spans="3:23">
      <c r="C62" s="377" t="s">
        <v>90</v>
      </c>
      <c r="D62" s="377"/>
      <c r="E62" s="377"/>
      <c r="F62" s="377"/>
      <c r="G62" s="203">
        <f>2690-209</f>
        <v>2481</v>
      </c>
      <c r="H62" s="209"/>
      <c r="I62" s="203">
        <v>2090</v>
      </c>
      <c r="J62" s="209"/>
      <c r="K62" s="203">
        <v>4904</v>
      </c>
      <c r="L62" s="203"/>
      <c r="M62" s="203">
        <v>772</v>
      </c>
      <c r="N62" s="203"/>
      <c r="O62" s="203">
        <v>0</v>
      </c>
      <c r="P62" s="203"/>
      <c r="Q62" s="209"/>
      <c r="R62" s="209"/>
      <c r="T62" s="377"/>
      <c r="U62" s="377"/>
      <c r="V62" s="385"/>
      <c r="W62" s="691" t="s">
        <v>2</v>
      </c>
    </row>
    <row r="63" spans="3:23">
      <c r="C63" s="377" t="s">
        <v>91</v>
      </c>
      <c r="D63" s="377"/>
      <c r="E63" s="377"/>
      <c r="F63" s="377"/>
      <c r="G63" s="203">
        <v>0</v>
      </c>
      <c r="H63" s="209"/>
      <c r="I63" s="203">
        <v>0</v>
      </c>
      <c r="J63" s="209"/>
      <c r="K63" s="203">
        <v>0</v>
      </c>
      <c r="L63" s="203"/>
      <c r="M63" s="203"/>
      <c r="N63" s="203"/>
      <c r="O63" s="203">
        <v>0</v>
      </c>
      <c r="P63" s="203"/>
      <c r="Q63" s="209"/>
      <c r="R63" s="209"/>
      <c r="T63" s="377"/>
      <c r="U63" s="377"/>
      <c r="V63" s="385"/>
      <c r="W63" s="691" t="s">
        <v>2</v>
      </c>
    </row>
    <row r="64" spans="3:23">
      <c r="C64" s="377" t="s">
        <v>92</v>
      </c>
      <c r="D64" s="377"/>
      <c r="E64" s="377"/>
      <c r="F64" s="377"/>
      <c r="G64" s="203">
        <v>842</v>
      </c>
      <c r="H64" s="209"/>
      <c r="I64" s="203">
        <v>11</v>
      </c>
      <c r="J64" s="209"/>
      <c r="K64" s="203">
        <v>1575</v>
      </c>
      <c r="L64" s="203"/>
      <c r="M64" s="203">
        <v>1463</v>
      </c>
      <c r="N64" s="203"/>
      <c r="O64" s="203">
        <v>0</v>
      </c>
      <c r="P64" s="203"/>
      <c r="Q64" s="209"/>
      <c r="R64" s="209"/>
      <c r="T64" s="377"/>
      <c r="U64" s="377"/>
      <c r="V64" s="385"/>
      <c r="W64" s="691" t="s">
        <v>2</v>
      </c>
    </row>
    <row r="65" spans="1:23">
      <c r="C65" s="377" t="s">
        <v>93</v>
      </c>
      <c r="D65" s="377"/>
      <c r="E65" s="377"/>
      <c r="F65" s="377"/>
      <c r="G65" s="203">
        <v>28</v>
      </c>
      <c r="H65" s="209"/>
      <c r="I65" s="203">
        <v>115</v>
      </c>
      <c r="J65" s="209"/>
      <c r="K65" s="203">
        <v>76</v>
      </c>
      <c r="L65" s="203"/>
      <c r="M65" s="203">
        <v>281</v>
      </c>
      <c r="N65" s="203"/>
      <c r="O65" s="203">
        <v>0</v>
      </c>
      <c r="P65" s="203"/>
      <c r="Q65" s="209"/>
      <c r="R65" s="209"/>
      <c r="T65" s="377"/>
      <c r="U65" s="377"/>
      <c r="V65" s="385"/>
      <c r="W65" s="691" t="s">
        <v>2</v>
      </c>
    </row>
    <row r="66" spans="1:23">
      <c r="C66" s="377" t="s">
        <v>103</v>
      </c>
      <c r="D66" s="377"/>
      <c r="E66" s="377"/>
      <c r="F66" s="377"/>
      <c r="G66" s="203">
        <v>0</v>
      </c>
      <c r="H66" s="209"/>
      <c r="I66" s="203">
        <v>0</v>
      </c>
      <c r="J66" s="209"/>
      <c r="K66" s="203">
        <v>13</v>
      </c>
      <c r="L66" s="203"/>
      <c r="M66" s="203">
        <v>1773</v>
      </c>
      <c r="N66" s="203"/>
      <c r="O66" s="203"/>
      <c r="P66" s="203"/>
      <c r="Q66" s="209"/>
      <c r="R66" s="209"/>
      <c r="T66" s="377"/>
      <c r="U66" s="377"/>
      <c r="V66" s="385"/>
      <c r="W66" s="691" t="s">
        <v>2</v>
      </c>
    </row>
    <row r="67" spans="1:23">
      <c r="C67" s="377" t="s">
        <v>94</v>
      </c>
      <c r="D67" s="377"/>
      <c r="E67" s="377"/>
      <c r="F67" s="377"/>
      <c r="G67" s="203">
        <f>3337-2620-253-77</f>
        <v>387</v>
      </c>
      <c r="H67" s="209"/>
      <c r="I67" s="203">
        <v>410</v>
      </c>
      <c r="J67" s="209"/>
      <c r="K67" s="203">
        <v>759</v>
      </c>
      <c r="L67" s="203"/>
      <c r="M67" s="203">
        <v>1058</v>
      </c>
      <c r="N67" s="203"/>
      <c r="O67" s="203">
        <v>0</v>
      </c>
      <c r="P67" s="203"/>
      <c r="Q67" s="209"/>
      <c r="R67" s="209"/>
      <c r="T67" s="377"/>
      <c r="U67" s="377"/>
      <c r="V67" s="385"/>
      <c r="W67" s="691" t="s">
        <v>2</v>
      </c>
    </row>
    <row r="68" spans="1:23">
      <c r="C68" s="377" t="s">
        <v>95</v>
      </c>
      <c r="D68" s="377"/>
      <c r="E68" s="377"/>
      <c r="F68" s="377"/>
      <c r="G68" s="210">
        <f>7519-120</f>
        <v>7399</v>
      </c>
      <c r="H68" s="203"/>
      <c r="I68" s="210">
        <v>2005</v>
      </c>
      <c r="J68" s="209"/>
      <c r="K68" s="210">
        <f>14916-113</f>
        <v>14803</v>
      </c>
      <c r="L68" s="203"/>
      <c r="M68" s="210">
        <v>3803</v>
      </c>
      <c r="N68" s="203"/>
      <c r="O68" s="210">
        <v>0</v>
      </c>
      <c r="P68" s="203"/>
      <c r="Q68" s="209"/>
      <c r="R68" s="209"/>
      <c r="T68" s="377"/>
      <c r="U68" s="377"/>
      <c r="V68" s="385"/>
      <c r="W68" s="691" t="s">
        <v>2</v>
      </c>
    </row>
    <row r="69" spans="1:23">
      <c r="C69" s="377" t="s">
        <v>96</v>
      </c>
      <c r="D69" s="377"/>
      <c r="E69" s="377"/>
      <c r="F69" s="377"/>
      <c r="G69" s="203">
        <f>SUM(G54:G68)</f>
        <v>16707</v>
      </c>
      <c r="H69" s="209"/>
      <c r="I69" s="203">
        <f>SUM(I54:I68)</f>
        <v>15892</v>
      </c>
      <c r="J69" s="209"/>
      <c r="K69" s="203">
        <f>SUM(K54:K68)</f>
        <v>34887</v>
      </c>
      <c r="L69" s="203"/>
      <c r="M69" s="203">
        <f>SUM(M54:M68)</f>
        <v>44652</v>
      </c>
      <c r="N69" s="203"/>
      <c r="O69" s="203">
        <f>SUM(O54:O68)</f>
        <v>12816</v>
      </c>
      <c r="P69" s="203"/>
      <c r="Q69" s="209"/>
      <c r="R69" s="209"/>
      <c r="T69" s="377"/>
      <c r="U69" s="377"/>
      <c r="V69" s="385"/>
      <c r="W69" s="691" t="s">
        <v>2</v>
      </c>
    </row>
    <row r="70" spans="1:23">
      <c r="C70" s="377"/>
      <c r="D70" s="377"/>
      <c r="E70" s="377"/>
      <c r="F70" s="377"/>
      <c r="G70" s="203"/>
      <c r="H70" s="209"/>
      <c r="I70" s="203"/>
      <c r="J70" s="209"/>
      <c r="K70" s="203"/>
      <c r="L70" s="203"/>
      <c r="M70" s="203"/>
      <c r="N70" s="203"/>
      <c r="O70" s="203"/>
      <c r="P70" s="209"/>
      <c r="Q70" s="209"/>
      <c r="S70" s="377"/>
      <c r="T70" s="377"/>
      <c r="U70" s="385"/>
      <c r="V70" s="385"/>
      <c r="W70" s="691" t="s">
        <v>2</v>
      </c>
    </row>
    <row r="71" spans="1:23">
      <c r="C71" s="377" t="s">
        <v>416</v>
      </c>
      <c r="D71" s="377"/>
      <c r="E71" s="377"/>
      <c r="F71" s="377"/>
      <c r="G71" s="203"/>
      <c r="H71" s="209"/>
      <c r="I71" s="203"/>
      <c r="J71" s="209"/>
      <c r="K71" s="203"/>
      <c r="L71" s="203"/>
      <c r="M71" s="203"/>
      <c r="N71" s="203"/>
      <c r="O71" s="209"/>
      <c r="P71" s="209"/>
      <c r="R71" s="377"/>
      <c r="S71" s="377"/>
      <c r="T71" s="385"/>
      <c r="U71" s="385"/>
      <c r="V71" s="386"/>
      <c r="W71" s="691" t="s">
        <v>2</v>
      </c>
    </row>
    <row r="72" spans="1:23">
      <c r="C72" s="377" t="s">
        <v>415</v>
      </c>
      <c r="D72" s="377"/>
      <c r="E72" s="377"/>
      <c r="F72" s="377"/>
      <c r="G72" s="203"/>
      <c r="H72" s="209"/>
      <c r="I72" s="203"/>
      <c r="J72" s="209"/>
      <c r="K72" s="203"/>
      <c r="L72" s="203"/>
      <c r="M72" s="209"/>
      <c r="N72" s="209"/>
      <c r="O72" s="209"/>
      <c r="P72" s="209"/>
      <c r="Q72" s="203"/>
      <c r="R72" s="377"/>
      <c r="S72" s="377"/>
      <c r="T72" s="376"/>
      <c r="U72" s="376"/>
      <c r="W72" s="691" t="s">
        <v>2</v>
      </c>
    </row>
    <row r="73" spans="1:23">
      <c r="C73" s="377" t="s">
        <v>414</v>
      </c>
      <c r="D73" s="377"/>
      <c r="E73" s="377"/>
      <c r="F73" s="377"/>
      <c r="G73" s="203"/>
      <c r="H73" s="209"/>
      <c r="I73" s="203"/>
      <c r="J73" s="209"/>
      <c r="K73" s="203"/>
      <c r="L73" s="203"/>
      <c r="M73" s="209"/>
      <c r="N73" s="209"/>
      <c r="O73" s="209"/>
      <c r="P73" s="209"/>
      <c r="Q73" s="203"/>
      <c r="R73" s="377"/>
      <c r="S73" s="377"/>
      <c r="T73" s="376"/>
      <c r="U73" s="376"/>
      <c r="W73" s="691" t="s">
        <v>2</v>
      </c>
    </row>
    <row r="74" spans="1:23">
      <c r="C74" s="377"/>
      <c r="D74" s="377"/>
      <c r="E74" s="377"/>
      <c r="F74" s="377"/>
      <c r="G74" s="203"/>
      <c r="H74" s="209"/>
      <c r="I74" s="203"/>
      <c r="J74" s="209"/>
      <c r="K74" s="203"/>
      <c r="L74" s="203"/>
      <c r="M74" s="209"/>
      <c r="N74" s="209"/>
      <c r="O74" s="209"/>
      <c r="P74" s="209"/>
      <c r="Q74" s="203"/>
      <c r="R74" s="377"/>
      <c r="S74" s="377"/>
      <c r="T74" s="378"/>
      <c r="U74" s="378"/>
      <c r="V74" s="378"/>
      <c r="W74" s="691" t="s">
        <v>2</v>
      </c>
    </row>
    <row r="75" spans="1:23" ht="26.25" customHeight="1">
      <c r="C75" s="855" t="s">
        <v>399</v>
      </c>
      <c r="D75" s="851"/>
      <c r="E75" s="851"/>
      <c r="F75" s="851"/>
      <c r="G75" s="851"/>
      <c r="H75" s="851"/>
      <c r="I75" s="851"/>
      <c r="J75" s="851"/>
      <c r="K75" s="851"/>
      <c r="L75" s="851"/>
      <c r="M75" s="851"/>
      <c r="N75" s="851"/>
      <c r="O75" s="851"/>
      <c r="P75" s="851"/>
      <c r="Q75" s="851"/>
      <c r="R75" s="851"/>
      <c r="S75" s="856"/>
      <c r="T75" s="392">
        <v>0</v>
      </c>
      <c r="U75" s="392">
        <v>0</v>
      </c>
      <c r="V75" s="208">
        <v>4875</v>
      </c>
      <c r="W75" s="691" t="s">
        <v>2</v>
      </c>
    </row>
    <row r="76" spans="1:23">
      <c r="C76" s="383"/>
      <c r="D76" s="384"/>
      <c r="E76" s="384"/>
      <c r="F76" s="384"/>
      <c r="G76" s="384"/>
      <c r="H76" s="384"/>
      <c r="I76" s="384"/>
      <c r="J76" s="384"/>
      <c r="K76" s="384"/>
      <c r="L76" s="384"/>
      <c r="M76" s="384"/>
      <c r="N76" s="384"/>
      <c r="O76" s="384"/>
      <c r="P76" s="384"/>
      <c r="Q76" s="384"/>
      <c r="R76" s="384"/>
      <c r="S76" s="377"/>
      <c r="T76" s="392"/>
      <c r="U76" s="392"/>
      <c r="V76" s="208"/>
      <c r="W76" s="691" t="s">
        <v>2</v>
      </c>
    </row>
    <row r="77" spans="1:23" ht="16.5" customHeight="1">
      <c r="A77" s="395"/>
      <c r="C77" s="857" t="s">
        <v>400</v>
      </c>
      <c r="D77" s="857"/>
      <c r="E77" s="857"/>
      <c r="F77" s="857"/>
      <c r="G77" s="857"/>
      <c r="H77" s="857"/>
      <c r="I77" s="857"/>
      <c r="J77" s="857"/>
      <c r="K77" s="857"/>
      <c r="L77" s="857"/>
      <c r="M77" s="857"/>
      <c r="N77" s="857"/>
      <c r="O77" s="857"/>
      <c r="P77" s="857"/>
      <c r="Q77" s="857"/>
      <c r="R77" s="857"/>
      <c r="S77" s="856"/>
      <c r="T77" s="392">
        <v>0</v>
      </c>
      <c r="U77" s="392">
        <v>0</v>
      </c>
      <c r="V77" s="208">
        <v>15155</v>
      </c>
      <c r="W77" s="691" t="s">
        <v>2</v>
      </c>
    </row>
    <row r="78" spans="1:23">
      <c r="C78" s="377"/>
      <c r="D78" s="377"/>
      <c r="E78" s="377"/>
      <c r="F78" s="377"/>
      <c r="G78" s="377"/>
      <c r="H78" s="377"/>
      <c r="I78" s="377"/>
      <c r="J78" s="377"/>
      <c r="K78" s="377"/>
      <c r="L78" s="377"/>
      <c r="M78" s="377"/>
      <c r="N78" s="377"/>
      <c r="O78" s="377"/>
      <c r="P78" s="377"/>
      <c r="Q78" s="377"/>
      <c r="R78" s="377"/>
      <c r="S78" s="377"/>
      <c r="T78" s="391" t="s">
        <v>2</v>
      </c>
      <c r="U78" s="391"/>
      <c r="V78" s="208"/>
      <c r="W78" s="691" t="s">
        <v>2</v>
      </c>
    </row>
    <row r="79" spans="1:23" ht="25.5" customHeight="1">
      <c r="C79" s="855" t="s">
        <v>402</v>
      </c>
      <c r="D79" s="851"/>
      <c r="E79" s="851"/>
      <c r="F79" s="851"/>
      <c r="G79" s="851"/>
      <c r="H79" s="851"/>
      <c r="I79" s="851"/>
      <c r="J79" s="851"/>
      <c r="K79" s="851"/>
      <c r="L79" s="851"/>
      <c r="M79" s="851"/>
      <c r="N79" s="851"/>
      <c r="O79" s="851"/>
      <c r="P79" s="851"/>
      <c r="Q79" s="851"/>
      <c r="R79" s="851"/>
      <c r="S79" s="851"/>
      <c r="T79" s="392">
        <v>0</v>
      </c>
      <c r="U79" s="392">
        <v>0</v>
      </c>
      <c r="V79" s="208">
        <v>5425</v>
      </c>
      <c r="W79" s="691" t="s">
        <v>2</v>
      </c>
    </row>
    <row r="80" spans="1:23" ht="15.75" customHeight="1">
      <c r="C80" s="383"/>
      <c r="D80" s="393"/>
      <c r="E80" s="393"/>
      <c r="F80" s="393"/>
      <c r="G80" s="393"/>
      <c r="H80" s="393"/>
      <c r="I80" s="393"/>
      <c r="J80" s="393"/>
      <c r="K80" s="393"/>
      <c r="L80" s="393"/>
      <c r="M80" s="393"/>
      <c r="N80" s="393"/>
      <c r="O80" s="393"/>
      <c r="P80" s="393"/>
      <c r="Q80" s="393"/>
      <c r="R80" s="393"/>
      <c r="S80" s="393"/>
      <c r="T80" s="391" t="s">
        <v>2</v>
      </c>
      <c r="U80" s="391"/>
      <c r="V80" s="208"/>
      <c r="W80" s="691" t="s">
        <v>2</v>
      </c>
    </row>
    <row r="81" spans="3:23" ht="35.25" customHeight="1">
      <c r="C81" s="858" t="s">
        <v>403</v>
      </c>
      <c r="D81" s="858"/>
      <c r="E81" s="858"/>
      <c r="F81" s="858"/>
      <c r="G81" s="858"/>
      <c r="H81" s="858"/>
      <c r="I81" s="858"/>
      <c r="J81" s="858"/>
      <c r="K81" s="858"/>
      <c r="L81" s="858"/>
      <c r="M81" s="858"/>
      <c r="N81" s="858"/>
      <c r="O81" s="858"/>
      <c r="P81" s="858"/>
      <c r="Q81" s="858"/>
      <c r="R81" s="858"/>
      <c r="S81" s="858"/>
      <c r="T81" s="392">
        <v>0</v>
      </c>
      <c r="U81" s="392">
        <v>0</v>
      </c>
      <c r="V81" s="208">
        <v>3120</v>
      </c>
      <c r="W81" s="691" t="s">
        <v>2</v>
      </c>
    </row>
    <row r="82" spans="3:23" ht="9" customHeight="1">
      <c r="C82" s="394"/>
      <c r="D82" s="394"/>
      <c r="E82" s="394"/>
      <c r="F82" s="394"/>
      <c r="G82" s="394"/>
      <c r="H82" s="394"/>
      <c r="I82" s="394"/>
      <c r="J82" s="394"/>
      <c r="K82" s="394"/>
      <c r="L82" s="394"/>
      <c r="M82" s="394"/>
      <c r="N82" s="394"/>
      <c r="O82" s="394"/>
      <c r="P82" s="394"/>
      <c r="Q82" s="394"/>
      <c r="R82" s="394"/>
      <c r="S82" s="394"/>
      <c r="T82" s="392"/>
      <c r="U82" s="392"/>
      <c r="V82" s="208"/>
      <c r="W82" s="691" t="s">
        <v>2</v>
      </c>
    </row>
    <row r="83" spans="3:23" ht="15" customHeight="1">
      <c r="C83" s="857" t="s">
        <v>404</v>
      </c>
      <c r="D83" s="859"/>
      <c r="E83" s="859"/>
      <c r="F83" s="859"/>
      <c r="G83" s="859"/>
      <c r="H83" s="859"/>
      <c r="I83" s="859"/>
      <c r="J83" s="859"/>
      <c r="K83" s="859"/>
      <c r="L83" s="859"/>
      <c r="M83" s="859"/>
      <c r="N83" s="859"/>
      <c r="O83" s="859"/>
      <c r="P83" s="859"/>
      <c r="Q83" s="859"/>
      <c r="R83" s="859"/>
      <c r="S83" s="859"/>
      <c r="T83" s="392">
        <v>0</v>
      </c>
      <c r="U83" s="392">
        <v>0</v>
      </c>
      <c r="V83" s="208">
        <v>219</v>
      </c>
      <c r="W83" s="691" t="s">
        <v>2</v>
      </c>
    </row>
    <row r="84" spans="3:23" ht="12.75" customHeight="1">
      <c r="C84" s="383"/>
      <c r="D84" s="384"/>
      <c r="E84" s="384"/>
      <c r="F84" s="384"/>
      <c r="G84" s="384"/>
      <c r="H84" s="384"/>
      <c r="I84" s="384"/>
      <c r="J84" s="384"/>
      <c r="K84" s="384"/>
      <c r="L84" s="384"/>
      <c r="M84" s="384"/>
      <c r="N84" s="384"/>
      <c r="O84" s="384"/>
      <c r="P84" s="384"/>
      <c r="Q84" s="384"/>
      <c r="R84" s="384"/>
      <c r="S84" s="384"/>
      <c r="T84" s="392"/>
      <c r="U84" s="392"/>
      <c r="V84" s="208"/>
      <c r="W84" s="691" t="s">
        <v>2</v>
      </c>
    </row>
    <row r="85" spans="3:23" ht="24" customHeight="1">
      <c r="C85" s="857" t="s">
        <v>405</v>
      </c>
      <c r="D85" s="856"/>
      <c r="E85" s="856"/>
      <c r="F85" s="856"/>
      <c r="G85" s="856"/>
      <c r="H85" s="856"/>
      <c r="I85" s="856"/>
      <c r="J85" s="856"/>
      <c r="K85" s="856"/>
      <c r="L85" s="856"/>
      <c r="M85" s="856"/>
      <c r="N85" s="856"/>
      <c r="O85" s="856"/>
      <c r="P85" s="856"/>
      <c r="Q85" s="856"/>
      <c r="R85" s="856"/>
      <c r="S85" s="856"/>
      <c r="T85" s="392">
        <v>0</v>
      </c>
      <c r="U85" s="392">
        <v>0</v>
      </c>
      <c r="V85" s="208">
        <v>176</v>
      </c>
      <c r="W85" s="691" t="s">
        <v>2</v>
      </c>
    </row>
    <row r="86" spans="3:23" ht="11.25" customHeight="1">
      <c r="C86" s="383"/>
      <c r="D86" s="384"/>
      <c r="E86" s="384"/>
      <c r="F86" s="384"/>
      <c r="G86" s="384"/>
      <c r="H86" s="384"/>
      <c r="I86" s="384"/>
      <c r="J86" s="384"/>
      <c r="K86" s="384"/>
      <c r="L86" s="384"/>
      <c r="M86" s="384"/>
      <c r="N86" s="384"/>
      <c r="O86" s="384"/>
      <c r="P86" s="384"/>
      <c r="Q86" s="384"/>
      <c r="R86" s="384"/>
      <c r="S86" s="384"/>
      <c r="T86" s="392"/>
      <c r="U86" s="392"/>
      <c r="V86" s="208"/>
      <c r="W86" s="691" t="s">
        <v>2</v>
      </c>
    </row>
    <row r="87" spans="3:23" ht="18" customHeight="1">
      <c r="C87" s="857" t="s">
        <v>409</v>
      </c>
      <c r="D87" s="856"/>
      <c r="E87" s="856"/>
      <c r="F87" s="856"/>
      <c r="G87" s="856"/>
      <c r="H87" s="856"/>
      <c r="I87" s="856"/>
      <c r="J87" s="856"/>
      <c r="K87" s="856"/>
      <c r="L87" s="856"/>
      <c r="M87" s="856"/>
      <c r="N87" s="856"/>
      <c r="O87" s="856"/>
      <c r="P87" s="856"/>
      <c r="Q87" s="856"/>
      <c r="R87" s="856"/>
      <c r="S87" s="856"/>
      <c r="T87" s="392">
        <v>0</v>
      </c>
      <c r="U87" s="392">
        <v>0</v>
      </c>
      <c r="V87" s="208">
        <v>20964</v>
      </c>
      <c r="W87" s="691" t="s">
        <v>2</v>
      </c>
    </row>
    <row r="88" spans="3:23" ht="14.25" customHeight="1">
      <c r="C88" s="383"/>
      <c r="D88" s="384"/>
      <c r="E88" s="384"/>
      <c r="F88" s="384"/>
      <c r="G88" s="384"/>
      <c r="H88" s="384"/>
      <c r="I88" s="384"/>
      <c r="J88" s="384"/>
      <c r="K88" s="384"/>
      <c r="L88" s="384"/>
      <c r="M88" s="384"/>
      <c r="N88" s="384"/>
      <c r="O88" s="384"/>
      <c r="P88" s="842" t="s">
        <v>37</v>
      </c>
      <c r="Q88" s="842"/>
      <c r="R88" s="843"/>
      <c r="S88" s="842"/>
      <c r="T88" s="698">
        <f>SUM(T22:T87)</f>
        <v>289</v>
      </c>
      <c r="U88" s="698">
        <f>SUM(U22:U87)</f>
        <v>1109</v>
      </c>
      <c r="V88" s="698">
        <f>SUM(V20:V87)</f>
        <v>349239</v>
      </c>
      <c r="W88" s="691" t="s">
        <v>2</v>
      </c>
    </row>
    <row r="89" spans="3:23" ht="14.25" customHeight="1">
      <c r="C89" s="846" t="s">
        <v>438</v>
      </c>
      <c r="D89" s="846"/>
      <c r="E89" s="846"/>
      <c r="F89" s="846"/>
      <c r="G89" s="846"/>
      <c r="H89" s="846"/>
      <c r="I89" s="846"/>
      <c r="J89" s="846"/>
      <c r="K89" s="846"/>
      <c r="L89" s="846"/>
      <c r="M89" s="846"/>
      <c r="N89" s="846"/>
      <c r="O89" s="846"/>
      <c r="P89" s="846"/>
      <c r="Q89" s="846"/>
      <c r="R89" s="846"/>
      <c r="S89" s="846"/>
      <c r="T89" s="846"/>
      <c r="U89" s="846"/>
      <c r="V89" s="846"/>
      <c r="W89" s="691" t="s">
        <v>2</v>
      </c>
    </row>
    <row r="90" spans="3:23" ht="14.25" customHeight="1">
      <c r="C90" s="383"/>
      <c r="D90" s="384"/>
      <c r="E90" s="384"/>
      <c r="F90" s="384"/>
      <c r="G90" s="384"/>
      <c r="H90" s="384"/>
      <c r="I90" s="384"/>
      <c r="J90" s="384"/>
      <c r="K90" s="384"/>
      <c r="L90" s="384"/>
      <c r="M90" s="384"/>
      <c r="N90" s="384"/>
      <c r="O90" s="384"/>
      <c r="P90" s="693"/>
      <c r="Q90" s="693"/>
      <c r="R90" s="694"/>
      <c r="S90" s="693"/>
      <c r="T90" s="698"/>
      <c r="U90" s="698"/>
      <c r="V90" s="698"/>
      <c r="W90" s="691" t="s">
        <v>2</v>
      </c>
    </row>
    <row r="91" spans="3:23" ht="18" customHeight="1">
      <c r="C91" s="855" t="s">
        <v>398</v>
      </c>
      <c r="D91" s="851"/>
      <c r="E91" s="851"/>
      <c r="F91" s="851"/>
      <c r="G91" s="851"/>
      <c r="H91" s="851"/>
      <c r="I91" s="851"/>
      <c r="J91" s="851"/>
      <c r="K91" s="851"/>
      <c r="L91" s="851"/>
      <c r="M91" s="851"/>
      <c r="N91" s="851"/>
      <c r="O91" s="851"/>
      <c r="P91" s="851"/>
      <c r="Q91" s="851"/>
      <c r="R91" s="851"/>
      <c r="S91" s="856"/>
      <c r="T91" s="211">
        <v>0</v>
      </c>
      <c r="U91" s="211">
        <v>0</v>
      </c>
      <c r="V91" s="208">
        <v>-16563</v>
      </c>
      <c r="W91" s="691" t="s">
        <v>2</v>
      </c>
    </row>
    <row r="92" spans="3:23" ht="18" customHeight="1">
      <c r="C92" s="377"/>
      <c r="D92" s="377"/>
      <c r="E92" s="377"/>
      <c r="F92" s="377"/>
      <c r="G92" s="377"/>
      <c r="H92" s="377"/>
      <c r="I92" s="377"/>
      <c r="J92" s="377"/>
      <c r="K92" s="390"/>
      <c r="L92" s="390"/>
      <c r="M92" s="377"/>
      <c r="N92" s="377"/>
      <c r="O92" s="377"/>
      <c r="P92" s="377"/>
      <c r="Q92" s="377"/>
      <c r="R92" s="377"/>
      <c r="S92" s="377"/>
      <c r="T92" s="391"/>
      <c r="U92" s="391"/>
      <c r="V92" s="386"/>
      <c r="W92" s="691" t="s">
        <v>2</v>
      </c>
    </row>
    <row r="93" spans="3:23" ht="31.5" customHeight="1">
      <c r="C93" s="850" t="s">
        <v>401</v>
      </c>
      <c r="D93" s="851"/>
      <c r="E93" s="851"/>
      <c r="F93" s="851"/>
      <c r="G93" s="851"/>
      <c r="H93" s="851"/>
      <c r="I93" s="851"/>
      <c r="J93" s="851"/>
      <c r="K93" s="851"/>
      <c r="L93" s="851"/>
      <c r="M93" s="851"/>
      <c r="N93" s="851"/>
      <c r="O93" s="851"/>
      <c r="P93" s="851"/>
      <c r="Q93" s="851"/>
      <c r="R93" s="851"/>
      <c r="S93" s="851"/>
      <c r="T93" s="392">
        <v>0</v>
      </c>
      <c r="U93" s="392">
        <v>0</v>
      </c>
      <c r="V93" s="208">
        <v>-1152</v>
      </c>
      <c r="W93" s="691" t="s">
        <v>2</v>
      </c>
    </row>
    <row r="94" spans="3:23" ht="18" customHeight="1">
      <c r="C94" s="852" t="s">
        <v>406</v>
      </c>
      <c r="D94" s="852"/>
      <c r="E94" s="852"/>
      <c r="F94" s="852"/>
      <c r="G94" s="852"/>
      <c r="H94" s="852"/>
      <c r="I94" s="852"/>
      <c r="J94" s="852"/>
      <c r="K94" s="852"/>
      <c r="L94" s="852"/>
      <c r="M94" s="852"/>
      <c r="N94" s="852"/>
      <c r="O94" s="852"/>
      <c r="P94" s="852"/>
      <c r="Q94" s="852"/>
      <c r="R94" s="852"/>
      <c r="S94" s="852"/>
      <c r="T94" s="392">
        <v>0</v>
      </c>
      <c r="U94" s="392">
        <v>0</v>
      </c>
      <c r="V94" s="208">
        <v>-772</v>
      </c>
      <c r="W94" s="691" t="s">
        <v>2</v>
      </c>
    </row>
    <row r="95" spans="3:23" ht="18" customHeight="1">
      <c r="C95" s="383"/>
      <c r="D95" s="384"/>
      <c r="E95" s="384"/>
      <c r="F95" s="384"/>
      <c r="G95" s="384"/>
      <c r="H95" s="384"/>
      <c r="I95" s="384"/>
      <c r="J95" s="384"/>
      <c r="K95" s="384"/>
      <c r="L95" s="384"/>
      <c r="M95" s="384"/>
      <c r="N95" s="384"/>
      <c r="O95" s="384"/>
      <c r="P95" s="384"/>
      <c r="Q95" s="384"/>
      <c r="R95" s="384"/>
      <c r="S95" s="384"/>
      <c r="T95" s="392"/>
      <c r="U95" s="392"/>
      <c r="V95" s="208"/>
      <c r="W95" s="691" t="s">
        <v>2</v>
      </c>
    </row>
    <row r="96" spans="3:23">
      <c r="C96" s="848" t="s">
        <v>410</v>
      </c>
      <c r="D96" s="849"/>
      <c r="E96" s="849"/>
      <c r="F96" s="849"/>
      <c r="G96" s="849"/>
      <c r="H96" s="849"/>
      <c r="I96" s="849"/>
      <c r="J96" s="849"/>
      <c r="K96" s="849"/>
      <c r="L96" s="849"/>
      <c r="M96" s="849"/>
      <c r="N96" s="849"/>
      <c r="O96" s="849"/>
      <c r="P96" s="849"/>
      <c r="Q96" s="849"/>
      <c r="R96" s="849"/>
      <c r="T96" s="392"/>
      <c r="U96" s="392"/>
      <c r="V96" s="208"/>
      <c r="W96" s="691" t="s">
        <v>2</v>
      </c>
    </row>
    <row r="97" spans="4:23">
      <c r="D97" s="847" t="s">
        <v>104</v>
      </c>
      <c r="E97" s="847"/>
      <c r="F97" s="847"/>
      <c r="G97" s="847"/>
      <c r="H97" s="847"/>
      <c r="I97" s="847"/>
      <c r="J97" s="847"/>
      <c r="K97" s="847"/>
      <c r="L97" s="847"/>
      <c r="M97" s="847"/>
      <c r="N97" s="847"/>
      <c r="O97" s="847"/>
      <c r="P97" s="847"/>
      <c r="Q97" s="847"/>
      <c r="R97" s="847"/>
      <c r="T97" s="392">
        <v>0</v>
      </c>
      <c r="U97" s="392">
        <v>0</v>
      </c>
      <c r="V97" s="208">
        <v>-2500</v>
      </c>
      <c r="W97" s="691" t="s">
        <v>2</v>
      </c>
    </row>
    <row r="98" spans="4:23">
      <c r="D98" s="847" t="s">
        <v>105</v>
      </c>
      <c r="E98" s="847"/>
      <c r="F98" s="847"/>
      <c r="G98" s="847"/>
      <c r="H98" s="847"/>
      <c r="I98" s="847"/>
      <c r="J98" s="847"/>
      <c r="K98" s="847"/>
      <c r="L98" s="847"/>
      <c r="M98" s="847"/>
      <c r="N98" s="847"/>
      <c r="O98" s="847"/>
      <c r="P98" s="847"/>
      <c r="Q98" s="847"/>
      <c r="R98" s="847"/>
      <c r="T98" s="392">
        <v>0</v>
      </c>
      <c r="U98" s="392">
        <v>0</v>
      </c>
      <c r="V98" s="208">
        <v>-9000</v>
      </c>
      <c r="W98" s="691" t="s">
        <v>2</v>
      </c>
    </row>
    <row r="99" spans="4:23" ht="13.5" customHeight="1">
      <c r="D99" s="847" t="s">
        <v>106</v>
      </c>
      <c r="E99" s="847"/>
      <c r="F99" s="847"/>
      <c r="G99" s="847"/>
      <c r="H99" s="847"/>
      <c r="I99" s="847"/>
      <c r="J99" s="847"/>
      <c r="K99" s="847"/>
      <c r="L99" s="847"/>
      <c r="M99" s="847"/>
      <c r="N99" s="847"/>
      <c r="O99" s="847"/>
      <c r="P99" s="847"/>
      <c r="Q99" s="847"/>
      <c r="R99" s="847"/>
      <c r="T99" s="392">
        <v>0</v>
      </c>
      <c r="U99" s="392">
        <v>0</v>
      </c>
      <c r="V99" s="208">
        <v>-4036</v>
      </c>
      <c r="W99" s="691" t="s">
        <v>2</v>
      </c>
    </row>
    <row r="100" spans="4:23" ht="13.5" customHeight="1">
      <c r="D100" s="847" t="s">
        <v>107</v>
      </c>
      <c r="E100" s="847"/>
      <c r="F100" s="847"/>
      <c r="G100" s="847"/>
      <c r="H100" s="847"/>
      <c r="I100" s="847"/>
      <c r="J100" s="847"/>
      <c r="K100" s="847"/>
      <c r="L100" s="847"/>
      <c r="M100" s="847"/>
      <c r="N100" s="847"/>
      <c r="O100" s="847"/>
      <c r="P100" s="847"/>
      <c r="Q100" s="847"/>
      <c r="R100" s="847"/>
      <c r="T100" s="392">
        <v>0</v>
      </c>
      <c r="U100" s="392">
        <v>0</v>
      </c>
      <c r="V100" s="208">
        <v>-1234</v>
      </c>
      <c r="W100" s="691" t="s">
        <v>2</v>
      </c>
    </row>
    <row r="101" spans="4:23" ht="14.25" customHeight="1">
      <c r="D101" s="847" t="s">
        <v>108</v>
      </c>
      <c r="E101" s="847"/>
      <c r="F101" s="847"/>
      <c r="G101" s="847"/>
      <c r="H101" s="847"/>
      <c r="I101" s="847"/>
      <c r="J101" s="847"/>
      <c r="K101" s="847"/>
      <c r="L101" s="847"/>
      <c r="M101" s="847"/>
      <c r="N101" s="847"/>
      <c r="O101" s="847"/>
      <c r="P101" s="847"/>
      <c r="Q101" s="847"/>
      <c r="R101" s="847"/>
      <c r="T101" s="392">
        <v>0</v>
      </c>
      <c r="U101" s="392">
        <v>0</v>
      </c>
      <c r="V101" s="208">
        <v>-62700</v>
      </c>
      <c r="W101" s="691" t="s">
        <v>2</v>
      </c>
    </row>
    <row r="102" spans="4:23">
      <c r="D102" s="847" t="s">
        <v>109</v>
      </c>
      <c r="E102" s="847"/>
      <c r="F102" s="847"/>
      <c r="G102" s="847"/>
      <c r="H102" s="847"/>
      <c r="I102" s="847"/>
      <c r="J102" s="847"/>
      <c r="K102" s="847"/>
      <c r="L102" s="847"/>
      <c r="M102" s="847"/>
      <c r="N102" s="847"/>
      <c r="O102" s="847"/>
      <c r="P102" s="847"/>
      <c r="Q102" s="847"/>
      <c r="R102" s="847"/>
      <c r="T102" s="392">
        <v>0</v>
      </c>
      <c r="U102" s="392">
        <v>0</v>
      </c>
      <c r="V102" s="208">
        <v>-9544</v>
      </c>
      <c r="W102" s="691" t="s">
        <v>2</v>
      </c>
    </row>
    <row r="103" spans="4:23">
      <c r="P103" s="842" t="s">
        <v>439</v>
      </c>
      <c r="Q103" s="842"/>
      <c r="R103" s="843"/>
      <c r="S103" s="842"/>
      <c r="T103" s="698">
        <v>0</v>
      </c>
      <c r="U103" s="698">
        <v>0</v>
      </c>
      <c r="V103" s="698">
        <f>SUM(V91:V102)</f>
        <v>-107501</v>
      </c>
      <c r="W103" s="691" t="s">
        <v>2</v>
      </c>
    </row>
    <row r="104" spans="4:23">
      <c r="P104" s="842" t="s">
        <v>440</v>
      </c>
      <c r="Q104" s="842"/>
      <c r="R104" s="843"/>
      <c r="S104" s="842"/>
      <c r="T104" s="698">
        <f>T88+T17+T9</f>
        <v>296</v>
      </c>
      <c r="U104" s="698">
        <f>U88+U17+U9</f>
        <v>1116</v>
      </c>
      <c r="V104" s="698">
        <f>V103+V88+V17+V9</f>
        <v>248430</v>
      </c>
      <c r="W104" s="691" t="s">
        <v>2</v>
      </c>
    </row>
    <row r="105" spans="4:23">
      <c r="W105" s="395" t="s">
        <v>21</v>
      </c>
    </row>
  </sheetData>
  <mergeCells count="47">
    <mergeCell ref="C1:V1"/>
    <mergeCell ref="C2:V2"/>
    <mergeCell ref="C3:V3"/>
    <mergeCell ref="C22:S22"/>
    <mergeCell ref="C7:S7"/>
    <mergeCell ref="C5:V5"/>
    <mergeCell ref="C10:V10"/>
    <mergeCell ref="C18:V18"/>
    <mergeCell ref="P9:S9"/>
    <mergeCell ref="P17:S17"/>
    <mergeCell ref="C16:S16"/>
    <mergeCell ref="C12:S12"/>
    <mergeCell ref="C14:S14"/>
    <mergeCell ref="C85:S85"/>
    <mergeCell ref="G26:G27"/>
    <mergeCell ref="C87:S87"/>
    <mergeCell ref="M49:M50"/>
    <mergeCell ref="C79:S79"/>
    <mergeCell ref="C81:S81"/>
    <mergeCell ref="C83:S83"/>
    <mergeCell ref="C75:S75"/>
    <mergeCell ref="C77:S77"/>
    <mergeCell ref="G49:G50"/>
    <mergeCell ref="I49:I50"/>
    <mergeCell ref="K49:K50"/>
    <mergeCell ref="C23:S23"/>
    <mergeCell ref="C25:S25"/>
    <mergeCell ref="O49:O50"/>
    <mergeCell ref="I26:I27"/>
    <mergeCell ref="K26:K27"/>
    <mergeCell ref="M26:M27"/>
    <mergeCell ref="P104:S104"/>
    <mergeCell ref="C20:S20"/>
    <mergeCell ref="C89:V89"/>
    <mergeCell ref="D102:R102"/>
    <mergeCell ref="C96:R96"/>
    <mergeCell ref="D101:R101"/>
    <mergeCell ref="C93:S93"/>
    <mergeCell ref="C94:S94"/>
    <mergeCell ref="D97:R97"/>
    <mergeCell ref="D98:R98"/>
    <mergeCell ref="D99:R99"/>
    <mergeCell ref="D100:R100"/>
    <mergeCell ref="O26:O27"/>
    <mergeCell ref="P103:S103"/>
    <mergeCell ref="C91:S91"/>
    <mergeCell ref="P88:S88"/>
  </mergeCells>
  <phoneticPr fontId="10" type="noConversion"/>
  <pageMargins left="0.25" right="0.25" top="0.5" bottom="0.5" header="0.25" footer="0.25"/>
  <pageSetup scale="62" fitToHeight="3" orientation="landscape" r:id="rId1"/>
  <headerFooter alignWithMargins="0">
    <oddHeader>&amp;L&amp;"Times New Roman,Regular"E. Justification for Base Adjustments</oddHeader>
    <oddFooter>&amp;C&amp;"Times New Roman,Regular"&amp;10Exhibit E - Justification for Base Adjustments</oddFooter>
  </headerFooter>
  <rowBreaks count="1" manualBreakCount="1">
    <brk id="45" max="21"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AF40"/>
  <sheetViews>
    <sheetView showGridLines="0" showOutlineSymbols="0" view="pageBreakPreview" zoomScale="75" zoomScaleNormal="75" workbookViewId="0">
      <selection sqref="A1:R1"/>
    </sheetView>
  </sheetViews>
  <sheetFormatPr defaultColWidth="9.6640625" defaultRowHeight="15.75"/>
  <cols>
    <col min="1" max="1" width="27.77734375" style="1" customWidth="1"/>
    <col min="2" max="2" width="7.5546875" style="1" bestFit="1" customWidth="1"/>
    <col min="3" max="3" width="6.77734375" style="1" customWidth="1"/>
    <col min="4" max="4" width="10.88671875" style="1" bestFit="1" customWidth="1"/>
    <col min="5" max="5" width="5.77734375" style="1" customWidth="1"/>
    <col min="6" max="6" width="5.6640625" style="1" customWidth="1"/>
    <col min="7" max="7" width="7.77734375" style="1" customWidth="1"/>
    <col min="8" max="9" width="5.6640625" style="1" customWidth="1"/>
    <col min="10" max="10" width="10.44140625" style="1" bestFit="1" customWidth="1"/>
    <col min="11" max="11" width="5.5546875" style="1" customWidth="1"/>
    <col min="12" max="12" width="5.6640625" style="1" customWidth="1"/>
    <col min="13" max="13" width="8.21875" style="1" bestFit="1" customWidth="1"/>
    <col min="14" max="14" width="8.77734375" style="1" customWidth="1"/>
    <col min="15" max="15" width="10" style="1" customWidth="1"/>
    <col min="16" max="16" width="7.5546875" style="1" bestFit="1" customWidth="1"/>
    <col min="17" max="17" width="6.77734375" style="1" customWidth="1"/>
    <col min="18" max="18" width="10.88671875" style="1" bestFit="1" customWidth="1"/>
    <col min="19" max="19" width="1" style="27" customWidth="1"/>
    <col min="20" max="16384" width="9.6640625" style="1"/>
  </cols>
  <sheetData>
    <row r="1" spans="1:19" ht="20.25">
      <c r="A1" s="866" t="s">
        <v>345</v>
      </c>
      <c r="B1" s="867"/>
      <c r="C1" s="867"/>
      <c r="D1" s="867"/>
      <c r="E1" s="867"/>
      <c r="F1" s="867"/>
      <c r="G1" s="867"/>
      <c r="H1" s="867"/>
      <c r="I1" s="867"/>
      <c r="J1" s="867"/>
      <c r="K1" s="867"/>
      <c r="L1" s="867"/>
      <c r="M1" s="867"/>
      <c r="N1" s="867"/>
      <c r="O1" s="867"/>
      <c r="P1" s="867"/>
      <c r="Q1" s="867"/>
      <c r="R1" s="867"/>
      <c r="S1" s="3" t="s">
        <v>2</v>
      </c>
    </row>
    <row r="2" spans="1:19">
      <c r="A2" s="868"/>
      <c r="B2" s="868"/>
      <c r="C2" s="868"/>
      <c r="D2" s="868"/>
      <c r="E2" s="868"/>
      <c r="F2" s="868"/>
      <c r="G2" s="868"/>
      <c r="H2" s="868"/>
      <c r="I2" s="868"/>
      <c r="J2" s="868"/>
      <c r="K2" s="868"/>
      <c r="L2" s="868"/>
      <c r="M2" s="868"/>
      <c r="N2" s="868"/>
      <c r="O2" s="868"/>
      <c r="P2" s="868"/>
      <c r="Q2" s="868"/>
      <c r="R2" s="868"/>
      <c r="S2" s="3" t="s">
        <v>2</v>
      </c>
    </row>
    <row r="3" spans="1:19" ht="18.75">
      <c r="A3" s="869" t="s">
        <v>346</v>
      </c>
      <c r="B3" s="870"/>
      <c r="C3" s="870"/>
      <c r="D3" s="870"/>
      <c r="E3" s="870"/>
      <c r="F3" s="870"/>
      <c r="G3" s="870"/>
      <c r="H3" s="870"/>
      <c r="I3" s="870"/>
      <c r="J3" s="870"/>
      <c r="K3" s="870"/>
      <c r="L3" s="870"/>
      <c r="M3" s="870"/>
      <c r="N3" s="870"/>
      <c r="O3" s="870"/>
      <c r="P3" s="870"/>
      <c r="Q3" s="870"/>
      <c r="R3" s="870"/>
      <c r="S3" s="3" t="s">
        <v>2</v>
      </c>
    </row>
    <row r="4" spans="1:19" ht="16.5">
      <c r="A4" s="871" t="s">
        <v>297</v>
      </c>
      <c r="B4" s="865"/>
      <c r="C4" s="865"/>
      <c r="D4" s="865"/>
      <c r="E4" s="865"/>
      <c r="F4" s="865"/>
      <c r="G4" s="865"/>
      <c r="H4" s="865"/>
      <c r="I4" s="865"/>
      <c r="J4" s="865"/>
      <c r="K4" s="865"/>
      <c r="L4" s="865"/>
      <c r="M4" s="865"/>
      <c r="N4" s="865"/>
      <c r="O4" s="865"/>
      <c r="P4" s="865"/>
      <c r="Q4" s="865"/>
      <c r="R4" s="865"/>
      <c r="S4" s="3" t="s">
        <v>2</v>
      </c>
    </row>
    <row r="5" spans="1:19" ht="16.5">
      <c r="A5" s="871" t="s">
        <v>298</v>
      </c>
      <c r="B5" s="870"/>
      <c r="C5" s="870"/>
      <c r="D5" s="870"/>
      <c r="E5" s="870"/>
      <c r="F5" s="870"/>
      <c r="G5" s="870"/>
      <c r="H5" s="870"/>
      <c r="I5" s="870"/>
      <c r="J5" s="870"/>
      <c r="K5" s="870"/>
      <c r="L5" s="870"/>
      <c r="M5" s="870"/>
      <c r="N5" s="870"/>
      <c r="O5" s="870"/>
      <c r="P5" s="870"/>
      <c r="Q5" s="870"/>
      <c r="R5" s="870"/>
      <c r="S5" s="3" t="s">
        <v>2</v>
      </c>
    </row>
    <row r="6" spans="1:19">
      <c r="A6" s="864" t="s">
        <v>299</v>
      </c>
      <c r="B6" s="865"/>
      <c r="C6" s="865"/>
      <c r="D6" s="865"/>
      <c r="E6" s="865"/>
      <c r="F6" s="865"/>
      <c r="G6" s="865"/>
      <c r="H6" s="865"/>
      <c r="I6" s="865"/>
      <c r="J6" s="865"/>
      <c r="K6" s="865"/>
      <c r="L6" s="865"/>
      <c r="M6" s="865"/>
      <c r="N6" s="865"/>
      <c r="O6" s="865"/>
      <c r="P6" s="865"/>
      <c r="Q6" s="865"/>
      <c r="R6" s="865"/>
      <c r="S6" s="3" t="s">
        <v>2</v>
      </c>
    </row>
    <row r="7" spans="1:19">
      <c r="A7" s="868"/>
      <c r="B7" s="868"/>
      <c r="C7" s="868"/>
      <c r="D7" s="868"/>
      <c r="E7" s="868"/>
      <c r="F7" s="868"/>
      <c r="G7" s="868"/>
      <c r="H7" s="868"/>
      <c r="I7" s="868"/>
      <c r="J7" s="868"/>
      <c r="K7" s="868"/>
      <c r="L7" s="868"/>
      <c r="M7" s="868"/>
      <c r="N7" s="868"/>
      <c r="O7" s="868"/>
      <c r="P7" s="868"/>
      <c r="Q7" s="868"/>
      <c r="R7" s="868"/>
      <c r="S7" s="3" t="s">
        <v>2</v>
      </c>
    </row>
    <row r="8" spans="1:19">
      <c r="A8" s="880"/>
      <c r="B8" s="880"/>
      <c r="C8" s="880"/>
      <c r="D8" s="880"/>
      <c r="E8" s="880"/>
      <c r="F8" s="880"/>
      <c r="G8" s="880"/>
      <c r="H8" s="880"/>
      <c r="I8" s="880"/>
      <c r="J8" s="880"/>
      <c r="K8" s="880"/>
      <c r="L8" s="880"/>
      <c r="M8" s="880"/>
      <c r="N8" s="880"/>
      <c r="O8" s="880"/>
      <c r="P8" s="880"/>
      <c r="Q8" s="880"/>
      <c r="R8" s="880"/>
      <c r="S8" s="3" t="s">
        <v>2</v>
      </c>
    </row>
    <row r="9" spans="1:19" ht="15.75" customHeight="1">
      <c r="A9" s="881" t="s">
        <v>347</v>
      </c>
      <c r="B9" s="874" t="s">
        <v>110</v>
      </c>
      <c r="C9" s="875"/>
      <c r="D9" s="876"/>
      <c r="E9" s="884" t="s">
        <v>111</v>
      </c>
      <c r="F9" s="885"/>
      <c r="G9" s="886"/>
      <c r="H9" s="884" t="s">
        <v>112</v>
      </c>
      <c r="I9" s="885"/>
      <c r="J9" s="886"/>
      <c r="K9" s="874" t="s">
        <v>113</v>
      </c>
      <c r="L9" s="875"/>
      <c r="M9" s="875"/>
      <c r="N9" s="872" t="s">
        <v>114</v>
      </c>
      <c r="O9" s="872" t="s">
        <v>115</v>
      </c>
      <c r="P9" s="874" t="s">
        <v>435</v>
      </c>
      <c r="Q9" s="875"/>
      <c r="R9" s="876"/>
      <c r="S9" s="3" t="s">
        <v>2</v>
      </c>
    </row>
    <row r="10" spans="1:19">
      <c r="A10" s="882"/>
      <c r="B10" s="877"/>
      <c r="C10" s="878"/>
      <c r="D10" s="879"/>
      <c r="E10" s="887"/>
      <c r="F10" s="888"/>
      <c r="G10" s="889"/>
      <c r="H10" s="887"/>
      <c r="I10" s="888"/>
      <c r="J10" s="889"/>
      <c r="K10" s="877"/>
      <c r="L10" s="878"/>
      <c r="M10" s="878"/>
      <c r="N10" s="873"/>
      <c r="O10" s="873"/>
      <c r="P10" s="877"/>
      <c r="Q10" s="878"/>
      <c r="R10" s="879"/>
      <c r="S10" s="3" t="s">
        <v>2</v>
      </c>
    </row>
    <row r="11" spans="1:19" ht="16.5" thickBot="1">
      <c r="A11" s="883"/>
      <c r="B11" s="4" t="s">
        <v>13</v>
      </c>
      <c r="C11" s="5" t="s">
        <v>39</v>
      </c>
      <c r="D11" s="5" t="s">
        <v>5</v>
      </c>
      <c r="E11" s="4" t="s">
        <v>13</v>
      </c>
      <c r="F11" s="5" t="s">
        <v>39</v>
      </c>
      <c r="G11" s="5" t="s">
        <v>5</v>
      </c>
      <c r="H11" s="4" t="s">
        <v>13</v>
      </c>
      <c r="I11" s="5" t="s">
        <v>39</v>
      </c>
      <c r="J11" s="5" t="s">
        <v>5</v>
      </c>
      <c r="K11" s="4" t="s">
        <v>13</v>
      </c>
      <c r="L11" s="5" t="s">
        <v>39</v>
      </c>
      <c r="M11" s="5" t="s">
        <v>5</v>
      </c>
      <c r="N11" s="6" t="s">
        <v>5</v>
      </c>
      <c r="O11" s="7" t="s">
        <v>5</v>
      </c>
      <c r="P11" s="4" t="s">
        <v>13</v>
      </c>
      <c r="Q11" s="5" t="s">
        <v>39</v>
      </c>
      <c r="R11" s="8" t="s">
        <v>5</v>
      </c>
      <c r="S11" s="3" t="s">
        <v>2</v>
      </c>
    </row>
    <row r="12" spans="1:19">
      <c r="A12" s="9" t="s">
        <v>33</v>
      </c>
      <c r="B12" s="23">
        <v>6878</v>
      </c>
      <c r="C12" s="542">
        <v>6455</v>
      </c>
      <c r="D12" s="542">
        <v>1606025</v>
      </c>
      <c r="E12" s="23">
        <v>0</v>
      </c>
      <c r="F12" s="542">
        <v>0</v>
      </c>
      <c r="G12" s="542">
        <v>-10679</v>
      </c>
      <c r="H12" s="23">
        <v>0</v>
      </c>
      <c r="I12" s="542">
        <v>0</v>
      </c>
      <c r="J12" s="542">
        <v>3455</v>
      </c>
      <c r="K12" s="23">
        <v>0</v>
      </c>
      <c r="L12" s="542">
        <v>0</v>
      </c>
      <c r="M12" s="542">
        <v>29016</v>
      </c>
      <c r="N12" s="543">
        <v>43281</v>
      </c>
      <c r="O12" s="542">
        <v>5457</v>
      </c>
      <c r="P12" s="23">
        <f>B12+E12+H12+K12</f>
        <v>6878</v>
      </c>
      <c r="Q12" s="542">
        <f>C12+F12+I12+L12</f>
        <v>6455</v>
      </c>
      <c r="R12" s="10">
        <f>D12+G12+J12+M12+N12+O12</f>
        <v>1676555</v>
      </c>
      <c r="S12" s="3" t="s">
        <v>2</v>
      </c>
    </row>
    <row r="13" spans="1:19">
      <c r="A13" s="11" t="s">
        <v>117</v>
      </c>
      <c r="B13" s="23">
        <v>12646</v>
      </c>
      <c r="C13" s="542">
        <v>12092</v>
      </c>
      <c r="D13" s="542">
        <v>3156342</v>
      </c>
      <c r="E13" s="23">
        <v>0</v>
      </c>
      <c r="F13" s="542">
        <v>0</v>
      </c>
      <c r="G13" s="542">
        <v>-22501</v>
      </c>
      <c r="H13" s="23">
        <v>0</v>
      </c>
      <c r="I13" s="542">
        <v>0</v>
      </c>
      <c r="J13" s="542">
        <v>8513</v>
      </c>
      <c r="K13" s="23">
        <v>0</v>
      </c>
      <c r="L13" s="542">
        <v>0</v>
      </c>
      <c r="M13" s="542">
        <v>57025</v>
      </c>
      <c r="N13" s="543">
        <v>85059</v>
      </c>
      <c r="O13" s="542">
        <v>10724</v>
      </c>
      <c r="P13" s="23">
        <f t="shared" ref="P13:Q15" si="0">B13+E13+H13+K13</f>
        <v>12646</v>
      </c>
      <c r="Q13" s="542">
        <f t="shared" si="0"/>
        <v>12092</v>
      </c>
      <c r="R13" s="10">
        <f>D13+G13+J13+M13+N13+O13</f>
        <v>3295162</v>
      </c>
      <c r="S13" s="3" t="s">
        <v>2</v>
      </c>
    </row>
    <row r="14" spans="1:19">
      <c r="A14" s="11" t="s">
        <v>118</v>
      </c>
      <c r="B14" s="23">
        <v>11484</v>
      </c>
      <c r="C14" s="542">
        <v>11090</v>
      </c>
      <c r="D14" s="542">
        <v>2471964</v>
      </c>
      <c r="E14" s="23">
        <v>0</v>
      </c>
      <c r="F14" s="542">
        <v>0</v>
      </c>
      <c r="G14" s="542">
        <v>-12158</v>
      </c>
      <c r="H14" s="23">
        <v>0</v>
      </c>
      <c r="I14" s="542">
        <v>0</v>
      </c>
      <c r="J14" s="542">
        <v>10202</v>
      </c>
      <c r="K14" s="23">
        <v>0</v>
      </c>
      <c r="L14" s="542">
        <v>0</v>
      </c>
      <c r="M14" s="542">
        <v>44661</v>
      </c>
      <c r="N14" s="543">
        <v>66616</v>
      </c>
      <c r="O14" s="542">
        <v>8399</v>
      </c>
      <c r="P14" s="23">
        <f t="shared" si="0"/>
        <v>11484</v>
      </c>
      <c r="Q14" s="542">
        <f t="shared" si="0"/>
        <v>11090</v>
      </c>
      <c r="R14" s="10">
        <f>D14+G14+J14+M14+N14+O14</f>
        <v>2589684</v>
      </c>
      <c r="S14" s="3" t="s">
        <v>2</v>
      </c>
    </row>
    <row r="15" spans="1:19">
      <c r="A15" s="12" t="s">
        <v>119</v>
      </c>
      <c r="B15" s="544">
        <v>1990</v>
      </c>
      <c r="C15" s="545">
        <v>1941</v>
      </c>
      <c r="D15" s="546">
        <v>424291</v>
      </c>
      <c r="E15" s="547">
        <v>0</v>
      </c>
      <c r="F15" s="548">
        <v>0</v>
      </c>
      <c r="G15" s="548">
        <v>-4662</v>
      </c>
      <c r="H15" s="547">
        <v>0</v>
      </c>
      <c r="I15" s="548">
        <v>0</v>
      </c>
      <c r="J15" s="548">
        <v>1830</v>
      </c>
      <c r="K15" s="547">
        <v>0</v>
      </c>
      <c r="L15" s="548">
        <v>0</v>
      </c>
      <c r="M15" s="548">
        <v>7666</v>
      </c>
      <c r="N15" s="549">
        <v>11434</v>
      </c>
      <c r="O15" s="548">
        <v>1442</v>
      </c>
      <c r="P15" s="544">
        <f t="shared" si="0"/>
        <v>1990</v>
      </c>
      <c r="Q15" s="545">
        <f t="shared" si="0"/>
        <v>1941</v>
      </c>
      <c r="R15" s="14">
        <f>D15+G15+J15+M15+N15+O15</f>
        <v>442001</v>
      </c>
      <c r="S15" s="3" t="s">
        <v>2</v>
      </c>
    </row>
    <row r="16" spans="1:19">
      <c r="A16" s="15" t="s">
        <v>120</v>
      </c>
      <c r="B16" s="16">
        <f t="shared" ref="B16:R16" si="1">SUM(B12:B15)</f>
        <v>32998</v>
      </c>
      <c r="C16" s="550">
        <f t="shared" si="1"/>
        <v>31578</v>
      </c>
      <c r="D16" s="551">
        <f>SUM(D12:D15)</f>
        <v>7658622</v>
      </c>
      <c r="E16" s="552">
        <f t="shared" si="1"/>
        <v>0</v>
      </c>
      <c r="F16" s="553">
        <f t="shared" si="1"/>
        <v>0</v>
      </c>
      <c r="G16" s="550">
        <f t="shared" si="1"/>
        <v>-50000</v>
      </c>
      <c r="H16" s="552">
        <f t="shared" si="1"/>
        <v>0</v>
      </c>
      <c r="I16" s="553">
        <f>SUM(I12:I15)</f>
        <v>0</v>
      </c>
      <c r="J16" s="553">
        <f t="shared" si="1"/>
        <v>24000</v>
      </c>
      <c r="K16" s="552">
        <f t="shared" si="1"/>
        <v>0</v>
      </c>
      <c r="L16" s="553">
        <f t="shared" si="1"/>
        <v>0</v>
      </c>
      <c r="M16" s="553">
        <f t="shared" si="1"/>
        <v>138368</v>
      </c>
      <c r="N16" s="554">
        <f t="shared" si="1"/>
        <v>206390</v>
      </c>
      <c r="O16" s="553">
        <f>SUM(O12:O15)</f>
        <v>26022</v>
      </c>
      <c r="P16" s="16">
        <f t="shared" si="1"/>
        <v>32998</v>
      </c>
      <c r="Q16" s="550">
        <f t="shared" si="1"/>
        <v>31578</v>
      </c>
      <c r="R16" s="555">
        <f t="shared" si="1"/>
        <v>8003402</v>
      </c>
      <c r="S16" s="3" t="s">
        <v>2</v>
      </c>
    </row>
    <row r="17" spans="1:32">
      <c r="A17" s="17" t="s">
        <v>15</v>
      </c>
      <c r="B17" s="18" t="s">
        <v>7</v>
      </c>
      <c r="C17" s="556">
        <v>3239</v>
      </c>
      <c r="D17" s="556"/>
      <c r="E17" s="18"/>
      <c r="F17" s="556"/>
      <c r="G17" s="556"/>
      <c r="H17" s="18"/>
      <c r="I17" s="556"/>
      <c r="J17" s="556"/>
      <c r="K17" s="18"/>
      <c r="L17" s="556"/>
      <c r="M17" s="556"/>
      <c r="N17" s="557"/>
      <c r="O17" s="556"/>
      <c r="P17" s="18"/>
      <c r="Q17" s="556">
        <f>C17+F17+I17+L17</f>
        <v>3239</v>
      </c>
      <c r="R17" s="19"/>
      <c r="S17" s="3" t="s">
        <v>2</v>
      </c>
      <c r="T17" s="13"/>
      <c r="U17" s="13"/>
      <c r="V17" s="13"/>
      <c r="W17" s="13"/>
      <c r="X17" s="13"/>
      <c r="Y17" s="13"/>
      <c r="Z17" s="13"/>
      <c r="AA17" s="13"/>
      <c r="AB17" s="13"/>
      <c r="AC17" s="13"/>
      <c r="AD17" s="13"/>
      <c r="AE17" s="13"/>
      <c r="AF17" s="13"/>
    </row>
    <row r="18" spans="1:32">
      <c r="A18" s="17" t="s">
        <v>16</v>
      </c>
      <c r="B18" s="20"/>
      <c r="C18" s="558">
        <f>SUM(C16:C17)</f>
        <v>34817</v>
      </c>
      <c r="D18" s="558"/>
      <c r="E18" s="20"/>
      <c r="F18" s="558">
        <f>+F16+F17</f>
        <v>0</v>
      </c>
      <c r="G18" s="558"/>
      <c r="H18" s="20"/>
      <c r="I18" s="558">
        <f>+I16+I17</f>
        <v>0</v>
      </c>
      <c r="J18" s="558"/>
      <c r="K18" s="20"/>
      <c r="L18" s="558">
        <f>+L16+L17</f>
        <v>0</v>
      </c>
      <c r="M18" s="558"/>
      <c r="N18" s="559"/>
      <c r="O18" s="558"/>
      <c r="P18" s="20"/>
      <c r="Q18" s="558">
        <f>SUM(Q16:Q17)</f>
        <v>34817</v>
      </c>
      <c r="R18" s="21"/>
      <c r="S18" s="3" t="s">
        <v>2</v>
      </c>
    </row>
    <row r="19" spans="1:32">
      <c r="A19" s="22" t="s">
        <v>121</v>
      </c>
      <c r="B19" s="23"/>
      <c r="C19" s="542"/>
      <c r="D19" s="542"/>
      <c r="E19" s="23"/>
      <c r="F19" s="542"/>
      <c r="G19" s="542"/>
      <c r="H19" s="23"/>
      <c r="I19" s="542"/>
      <c r="J19" s="542"/>
      <c r="K19" s="23"/>
      <c r="L19" s="542"/>
      <c r="M19" s="542"/>
      <c r="N19" s="543"/>
      <c r="O19" s="542"/>
      <c r="P19" s="23"/>
      <c r="Q19" s="542"/>
      <c r="R19" s="10"/>
      <c r="S19" s="3" t="s">
        <v>2</v>
      </c>
    </row>
    <row r="20" spans="1:32">
      <c r="A20" s="24" t="s">
        <v>18</v>
      </c>
      <c r="B20" s="23"/>
      <c r="C20" s="542">
        <v>3195</v>
      </c>
      <c r="D20" s="542"/>
      <c r="E20" s="23"/>
      <c r="F20" s="542">
        <v>0</v>
      </c>
      <c r="G20" s="542"/>
      <c r="H20" s="23"/>
      <c r="I20" s="542">
        <v>0</v>
      </c>
      <c r="J20" s="542"/>
      <c r="K20" s="23"/>
      <c r="L20" s="542">
        <v>0</v>
      </c>
      <c r="M20" s="542"/>
      <c r="N20" s="543"/>
      <c r="O20" s="542"/>
      <c r="P20" s="23"/>
      <c r="Q20" s="542">
        <f>C20+F20+I20+L20</f>
        <v>3195</v>
      </c>
      <c r="R20" s="10"/>
      <c r="S20" s="3" t="s">
        <v>2</v>
      </c>
    </row>
    <row r="21" spans="1:32">
      <c r="A21" s="25" t="s">
        <v>19</v>
      </c>
      <c r="B21" s="18"/>
      <c r="C21" s="556">
        <v>505</v>
      </c>
      <c r="D21" s="556"/>
      <c r="E21" s="18"/>
      <c r="F21" s="556">
        <v>0</v>
      </c>
      <c r="G21" s="556"/>
      <c r="H21" s="18"/>
      <c r="I21" s="556">
        <v>0</v>
      </c>
      <c r="J21" s="556"/>
      <c r="K21" s="18"/>
      <c r="L21" s="556">
        <v>0</v>
      </c>
      <c r="M21" s="556"/>
      <c r="N21" s="557"/>
      <c r="O21" s="556"/>
      <c r="P21" s="18"/>
      <c r="Q21" s="556">
        <f>C21+F21+I21+L21</f>
        <v>505</v>
      </c>
      <c r="R21" s="19"/>
      <c r="S21" s="3" t="s">
        <v>2</v>
      </c>
    </row>
    <row r="22" spans="1:32">
      <c r="A22" s="17" t="s">
        <v>122</v>
      </c>
      <c r="B22" s="18"/>
      <c r="C22" s="556">
        <f>C21+C20+C18</f>
        <v>38517</v>
      </c>
      <c r="D22" s="556"/>
      <c r="E22" s="18"/>
      <c r="F22" s="556">
        <f>F21+F20+F18</f>
        <v>0</v>
      </c>
      <c r="G22" s="556"/>
      <c r="H22" s="18"/>
      <c r="I22" s="556">
        <f>I21+I20+I18</f>
        <v>0</v>
      </c>
      <c r="J22" s="556"/>
      <c r="K22" s="18"/>
      <c r="L22" s="556">
        <f>L21+L20+L18</f>
        <v>0</v>
      </c>
      <c r="M22" s="556"/>
      <c r="N22" s="557"/>
      <c r="O22" s="556"/>
      <c r="P22" s="18"/>
      <c r="Q22" s="556">
        <f>Q21+Q20+Q18</f>
        <v>38517</v>
      </c>
      <c r="R22" s="19"/>
      <c r="S22" s="3" t="s">
        <v>2</v>
      </c>
    </row>
    <row r="23" spans="1:32">
      <c r="B23" s="26"/>
      <c r="C23" s="26"/>
      <c r="D23" s="26"/>
      <c r="E23" s="26"/>
      <c r="F23" s="26"/>
      <c r="G23" s="26"/>
      <c r="H23" s="26"/>
      <c r="I23" s="26"/>
      <c r="J23" s="26"/>
      <c r="K23" s="26"/>
      <c r="L23" s="26"/>
      <c r="M23" s="26"/>
      <c r="N23" s="26"/>
      <c r="O23" s="26"/>
      <c r="P23" s="26"/>
      <c r="Q23" s="26"/>
      <c r="R23" s="26"/>
      <c r="S23" s="3" t="s">
        <v>2</v>
      </c>
    </row>
    <row r="24" spans="1:32">
      <c r="A24" s="26" t="s">
        <v>348</v>
      </c>
      <c r="B24" s="26"/>
      <c r="C24" s="26"/>
      <c r="D24" s="26"/>
      <c r="E24" s="26"/>
      <c r="F24" s="26"/>
      <c r="G24" s="26"/>
      <c r="H24" s="26"/>
      <c r="I24" s="26"/>
      <c r="J24" s="26"/>
      <c r="K24" s="26"/>
      <c r="L24" s="26"/>
      <c r="M24" s="26"/>
      <c r="N24" s="26"/>
      <c r="O24" s="26"/>
      <c r="P24" s="26"/>
      <c r="Q24" s="26"/>
      <c r="R24" s="26"/>
      <c r="S24" s="3" t="s">
        <v>2</v>
      </c>
    </row>
    <row r="25" spans="1:32">
      <c r="A25" s="28"/>
      <c r="B25" s="26"/>
      <c r="C25" s="26"/>
      <c r="D25" s="26"/>
      <c r="E25" s="26"/>
      <c r="F25" s="26"/>
      <c r="G25" s="26"/>
      <c r="H25" s="26"/>
      <c r="I25" s="26"/>
      <c r="J25" s="26"/>
      <c r="K25" s="26"/>
      <c r="L25" s="26"/>
      <c r="M25" s="26"/>
      <c r="N25" s="26"/>
      <c r="O25" s="26"/>
      <c r="P25" s="26"/>
      <c r="Q25" s="26"/>
      <c r="R25" s="26"/>
      <c r="S25" s="3" t="s">
        <v>2</v>
      </c>
    </row>
    <row r="26" spans="1:32">
      <c r="A26" s="29" t="s">
        <v>349</v>
      </c>
      <c r="C26" s="26"/>
      <c r="D26" s="26"/>
      <c r="E26" s="26"/>
      <c r="F26" s="26"/>
      <c r="G26" s="26"/>
      <c r="H26" s="26"/>
      <c r="I26" s="26"/>
      <c r="J26" s="30"/>
      <c r="K26" s="26"/>
      <c r="L26" s="26"/>
      <c r="M26" s="26"/>
      <c r="N26" s="26"/>
      <c r="O26" s="26"/>
      <c r="P26" s="26"/>
      <c r="Q26" s="26"/>
      <c r="R26" s="26"/>
      <c r="S26" s="3" t="s">
        <v>2</v>
      </c>
    </row>
    <row r="27" spans="1:32">
      <c r="A27" s="28"/>
      <c r="C27" s="26"/>
      <c r="D27" s="26"/>
      <c r="E27" s="26"/>
      <c r="F27" s="26"/>
      <c r="G27" s="26"/>
      <c r="H27" s="26"/>
      <c r="I27" s="26"/>
      <c r="J27" s="30"/>
      <c r="K27" s="26"/>
      <c r="L27" s="26"/>
      <c r="M27" s="26"/>
      <c r="N27" s="26"/>
      <c r="O27" s="26"/>
      <c r="P27" s="26"/>
      <c r="Q27" s="26"/>
      <c r="R27" s="26"/>
      <c r="S27" s="3" t="s">
        <v>2</v>
      </c>
    </row>
    <row r="28" spans="1:32">
      <c r="A28" s="26" t="s">
        <v>350</v>
      </c>
      <c r="C28" s="26"/>
      <c r="D28" s="26"/>
      <c r="E28" s="26"/>
      <c r="F28" s="26"/>
      <c r="G28" s="26"/>
      <c r="H28" s="26"/>
      <c r="I28" s="26"/>
      <c r="J28" s="30"/>
      <c r="K28" s="26"/>
      <c r="L28" s="26"/>
      <c r="M28" s="26"/>
      <c r="N28" s="31"/>
      <c r="O28" s="26"/>
      <c r="P28" s="26"/>
      <c r="Q28" s="26"/>
      <c r="R28" s="26"/>
      <c r="S28" s="3" t="s">
        <v>2</v>
      </c>
    </row>
    <row r="29" spans="1:32">
      <c r="A29" s="26" t="s">
        <v>351</v>
      </c>
      <c r="C29" s="26"/>
      <c r="D29" s="26"/>
      <c r="E29" s="26"/>
      <c r="F29" s="26"/>
      <c r="G29" s="26"/>
      <c r="H29" s="26"/>
      <c r="I29" s="26"/>
      <c r="J29" s="30"/>
      <c r="K29" s="26"/>
      <c r="L29" s="26"/>
      <c r="M29" s="26"/>
      <c r="N29" s="26"/>
      <c r="O29" s="26"/>
      <c r="P29" s="26"/>
      <c r="Q29" s="26"/>
      <c r="R29" s="26"/>
      <c r="S29" s="3" t="s">
        <v>2</v>
      </c>
    </row>
    <row r="30" spans="1:32">
      <c r="A30" s="26" t="s">
        <v>352</v>
      </c>
      <c r="C30" s="26"/>
      <c r="D30" s="26"/>
      <c r="E30" s="26"/>
      <c r="F30" s="26"/>
      <c r="G30" s="26"/>
      <c r="H30" s="26"/>
      <c r="I30" s="26"/>
      <c r="J30" s="30"/>
      <c r="K30" s="26"/>
      <c r="L30" s="26"/>
      <c r="M30" s="26"/>
      <c r="N30" s="26"/>
      <c r="O30" s="26"/>
      <c r="P30" s="26"/>
      <c r="Q30" s="26"/>
      <c r="R30" s="26"/>
      <c r="S30" s="3" t="s">
        <v>2</v>
      </c>
    </row>
    <row r="31" spans="1:32">
      <c r="A31" s="26" t="s">
        <v>353</v>
      </c>
      <c r="C31" s="26"/>
      <c r="D31" s="26"/>
      <c r="E31" s="26"/>
      <c r="F31" s="26"/>
      <c r="G31" s="26"/>
      <c r="H31" s="26"/>
      <c r="I31" s="26"/>
      <c r="J31" s="30"/>
      <c r="K31" s="26"/>
      <c r="L31" s="26"/>
      <c r="M31" s="26"/>
      <c r="N31" s="26"/>
      <c r="O31" s="26"/>
      <c r="P31" s="26"/>
      <c r="Q31" s="26"/>
      <c r="R31" s="26"/>
      <c r="S31" s="3" t="s">
        <v>2</v>
      </c>
    </row>
    <row r="32" spans="1:32">
      <c r="A32" s="26" t="s">
        <v>354</v>
      </c>
      <c r="C32" s="26"/>
      <c r="D32" s="26"/>
      <c r="E32" s="26"/>
      <c r="F32" s="26"/>
      <c r="G32" s="26"/>
      <c r="H32" s="26"/>
      <c r="I32" s="26"/>
      <c r="J32" s="30"/>
      <c r="K32" s="26"/>
      <c r="L32" s="26"/>
      <c r="M32" s="26"/>
      <c r="N32" s="26"/>
      <c r="O32" s="26"/>
      <c r="P32" s="26"/>
      <c r="Q32" s="26"/>
      <c r="R32" s="26"/>
      <c r="S32" s="3" t="s">
        <v>2</v>
      </c>
    </row>
    <row r="33" spans="1:19">
      <c r="A33" s="26" t="s">
        <v>355</v>
      </c>
      <c r="B33" s="32"/>
      <c r="C33" s="32"/>
      <c r="D33" s="32"/>
      <c r="E33" s="32"/>
      <c r="F33" s="32"/>
      <c r="G33" s="32"/>
      <c r="H33" s="32"/>
      <c r="I33" s="32"/>
      <c r="J33" s="32"/>
      <c r="K33" s="32"/>
      <c r="L33" s="32"/>
      <c r="M33" s="32"/>
      <c r="N33" s="32"/>
      <c r="O33" s="32"/>
      <c r="P33" s="26"/>
      <c r="Q33" s="26"/>
      <c r="R33" s="26"/>
      <c r="S33" s="3" t="s">
        <v>2</v>
      </c>
    </row>
    <row r="34" spans="1:19">
      <c r="A34" s="26" t="s">
        <v>356</v>
      </c>
      <c r="B34" s="26"/>
      <c r="C34" s="26"/>
      <c r="D34" s="26"/>
      <c r="E34" s="26"/>
      <c r="F34" s="26"/>
      <c r="G34" s="26"/>
      <c r="H34" s="26"/>
      <c r="I34" s="26"/>
      <c r="J34" s="30"/>
      <c r="K34" s="26"/>
      <c r="L34" s="26"/>
      <c r="M34" s="26"/>
      <c r="N34" s="26"/>
      <c r="O34" s="26"/>
      <c r="P34" s="26"/>
      <c r="Q34" s="26"/>
      <c r="R34" s="26"/>
      <c r="S34" s="3" t="s">
        <v>2</v>
      </c>
    </row>
    <row r="35" spans="1:19">
      <c r="A35" s="26" t="s">
        <v>357</v>
      </c>
      <c r="C35" s="26"/>
      <c r="D35" s="26"/>
      <c r="E35" s="26"/>
      <c r="F35" s="26"/>
      <c r="G35" s="26"/>
      <c r="H35" s="26"/>
      <c r="I35" s="26"/>
      <c r="J35" s="30"/>
      <c r="K35" s="26"/>
      <c r="L35" s="26"/>
      <c r="M35" s="26"/>
      <c r="N35" s="26"/>
      <c r="O35" s="26"/>
      <c r="P35" s="26"/>
      <c r="Q35" s="26"/>
      <c r="R35" s="26"/>
      <c r="S35" s="3" t="s">
        <v>2</v>
      </c>
    </row>
    <row r="36" spans="1:19" ht="14.25" customHeight="1">
      <c r="B36" s="32"/>
      <c r="C36" s="32"/>
      <c r="D36" s="32"/>
      <c r="E36" s="32"/>
      <c r="F36" s="32"/>
      <c r="G36" s="32"/>
      <c r="H36" s="32"/>
      <c r="I36" s="32"/>
      <c r="J36" s="32"/>
      <c r="K36" s="32"/>
      <c r="L36" s="32"/>
      <c r="M36" s="32"/>
      <c r="N36" s="32"/>
      <c r="O36" s="32"/>
      <c r="P36" s="26"/>
      <c r="Q36" s="26"/>
      <c r="R36" s="26"/>
      <c r="S36" s="3" t="s">
        <v>2</v>
      </c>
    </row>
    <row r="37" spans="1:19">
      <c r="A37" s="29" t="s">
        <v>358</v>
      </c>
      <c r="B37" s="26"/>
      <c r="C37" s="26"/>
      <c r="D37" s="26"/>
      <c r="E37" s="26"/>
      <c r="F37" s="26"/>
      <c r="G37" s="26"/>
      <c r="H37" s="26"/>
      <c r="I37" s="26"/>
      <c r="J37" s="30"/>
      <c r="K37" s="26"/>
      <c r="L37" s="26"/>
      <c r="M37" s="26"/>
      <c r="N37" s="26"/>
      <c r="O37" s="26"/>
      <c r="P37" s="26"/>
      <c r="Q37" s="26"/>
      <c r="R37" s="26"/>
      <c r="S37" s="3" t="s">
        <v>2</v>
      </c>
    </row>
    <row r="38" spans="1:19">
      <c r="A38" s="33" t="s">
        <v>123</v>
      </c>
      <c r="B38" s="26"/>
      <c r="C38" s="26"/>
      <c r="D38" s="26"/>
      <c r="E38" s="26"/>
      <c r="F38" s="26"/>
      <c r="G38" s="26"/>
      <c r="H38" s="26"/>
      <c r="I38" s="26"/>
      <c r="J38" s="30"/>
      <c r="K38" s="26"/>
      <c r="L38" s="26"/>
      <c r="M38" s="26"/>
      <c r="N38" s="26"/>
      <c r="O38" s="26"/>
      <c r="P38" s="26"/>
      <c r="Q38" s="26"/>
      <c r="R38" s="26"/>
      <c r="S38" s="3" t="s">
        <v>2</v>
      </c>
    </row>
    <row r="39" spans="1:19">
      <c r="A39" s="29" t="s">
        <v>359</v>
      </c>
      <c r="B39" s="26"/>
      <c r="C39" s="26"/>
      <c r="D39" s="26"/>
      <c r="E39" s="26"/>
      <c r="F39" s="26"/>
      <c r="G39" s="26"/>
      <c r="H39" s="26"/>
      <c r="I39" s="26"/>
      <c r="J39" s="30"/>
      <c r="K39" s="26"/>
      <c r="L39" s="26"/>
      <c r="M39" s="26"/>
      <c r="N39" s="26"/>
      <c r="O39" s="26"/>
      <c r="P39" s="26"/>
      <c r="Q39" s="26"/>
      <c r="R39" s="26"/>
      <c r="S39" s="3" t="s">
        <v>2</v>
      </c>
    </row>
    <row r="40" spans="1:19">
      <c r="A40" s="26"/>
      <c r="C40" s="26"/>
      <c r="D40" s="26"/>
      <c r="E40" s="26"/>
      <c r="F40" s="26"/>
      <c r="G40" s="26"/>
      <c r="H40" s="26"/>
      <c r="I40" s="26"/>
      <c r="J40" s="30"/>
      <c r="K40" s="26"/>
      <c r="L40" s="26"/>
      <c r="M40" s="26"/>
      <c r="N40" s="26"/>
      <c r="O40" s="26"/>
      <c r="P40" s="26"/>
      <c r="Q40" s="26"/>
      <c r="R40" s="26"/>
      <c r="S40" s="3" t="s">
        <v>21</v>
      </c>
    </row>
  </sheetData>
  <mergeCells count="16">
    <mergeCell ref="N9:N10"/>
    <mergeCell ref="O9:O10"/>
    <mergeCell ref="P9:R10"/>
    <mergeCell ref="A7:R7"/>
    <mergeCell ref="A8:R8"/>
    <mergeCell ref="A9:A11"/>
    <mergeCell ref="B9:D10"/>
    <mergeCell ref="E9:G10"/>
    <mergeCell ref="H9:J10"/>
    <mergeCell ref="K9:M10"/>
    <mergeCell ref="A6:R6"/>
    <mergeCell ref="A1:R1"/>
    <mergeCell ref="A2:R2"/>
    <mergeCell ref="A3:R3"/>
    <mergeCell ref="A4:R4"/>
    <mergeCell ref="A5:R5"/>
  </mergeCells>
  <phoneticPr fontId="67" type="noConversion"/>
  <printOptions horizontalCentered="1"/>
  <pageMargins left="0.5" right="0.5" top="0.5" bottom="0.55000000000000004" header="0" footer="0"/>
  <pageSetup scale="67" firstPageNumber="2" orientation="landscape" useFirstPageNumber="1" horizontalDpi="300" verticalDpi="300" r:id="rId1"/>
  <headerFooter alignWithMargins="0">
    <oddFooter>&amp;C&amp;"Times New Roman,Regular"&amp;11Exhibit F - Crosswalk of 2010 Availability</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T35"/>
  <sheetViews>
    <sheetView view="pageBreakPreview" zoomScale="70" zoomScaleNormal="100" zoomScaleSheetLayoutView="70" workbookViewId="0">
      <selection activeCell="A34" sqref="A34"/>
    </sheetView>
  </sheetViews>
  <sheetFormatPr defaultRowHeight="15.75"/>
  <cols>
    <col min="1" max="1" width="35.21875" customWidth="1"/>
    <col min="4" max="4" width="10.21875" bestFit="1" customWidth="1"/>
    <col min="9" max="9" width="8.88671875" style="34"/>
    <col min="14" max="14" width="9.44140625" style="1" customWidth="1"/>
    <col min="15" max="15" width="10" style="1" customWidth="1"/>
    <col min="18" max="18" width="10.21875" bestFit="1" customWidth="1"/>
  </cols>
  <sheetData>
    <row r="1" spans="1:20" ht="20.25">
      <c r="A1" s="866" t="s">
        <v>360</v>
      </c>
      <c r="B1" s="867"/>
      <c r="C1" s="867"/>
      <c r="D1" s="867"/>
      <c r="E1" s="867"/>
      <c r="F1" s="867"/>
      <c r="G1" s="867"/>
      <c r="H1" s="867"/>
      <c r="I1" s="867"/>
      <c r="J1" s="867"/>
      <c r="K1" s="867"/>
      <c r="L1" s="867"/>
      <c r="M1" s="867"/>
      <c r="N1" s="867"/>
      <c r="O1" s="867"/>
      <c r="P1" s="867"/>
      <c r="Q1" s="867"/>
      <c r="R1" s="867"/>
      <c r="S1" s="3" t="s">
        <v>2</v>
      </c>
      <c r="T1" s="1"/>
    </row>
    <row r="2" spans="1:20">
      <c r="A2" s="868"/>
      <c r="B2" s="868"/>
      <c r="C2" s="868"/>
      <c r="D2" s="868"/>
      <c r="E2" s="868"/>
      <c r="F2" s="868"/>
      <c r="G2" s="868"/>
      <c r="H2" s="868"/>
      <c r="I2" s="868"/>
      <c r="J2" s="868"/>
      <c r="K2" s="868"/>
      <c r="L2" s="868"/>
      <c r="M2" s="868"/>
      <c r="N2" s="868"/>
      <c r="O2" s="868"/>
      <c r="P2" s="868"/>
      <c r="Q2" s="868"/>
      <c r="R2" s="868"/>
      <c r="S2" s="3" t="s">
        <v>2</v>
      </c>
      <c r="T2" s="1"/>
    </row>
    <row r="3" spans="1:20" ht="18.75">
      <c r="A3" s="869" t="s">
        <v>361</v>
      </c>
      <c r="B3" s="870"/>
      <c r="C3" s="870"/>
      <c r="D3" s="870"/>
      <c r="E3" s="870"/>
      <c r="F3" s="870"/>
      <c r="G3" s="870"/>
      <c r="H3" s="870"/>
      <c r="I3" s="870"/>
      <c r="J3" s="870"/>
      <c r="K3" s="870"/>
      <c r="L3" s="870"/>
      <c r="M3" s="870"/>
      <c r="N3" s="870"/>
      <c r="O3" s="870"/>
      <c r="P3" s="870"/>
      <c r="Q3" s="870"/>
      <c r="R3" s="870"/>
      <c r="S3" s="3" t="s">
        <v>2</v>
      </c>
      <c r="T3" s="1"/>
    </row>
    <row r="4" spans="1:20" ht="16.5">
      <c r="A4" s="871" t="s">
        <v>297</v>
      </c>
      <c r="B4" s="865"/>
      <c r="C4" s="865"/>
      <c r="D4" s="865"/>
      <c r="E4" s="865"/>
      <c r="F4" s="865"/>
      <c r="G4" s="865"/>
      <c r="H4" s="865"/>
      <c r="I4" s="865"/>
      <c r="J4" s="865"/>
      <c r="K4" s="865"/>
      <c r="L4" s="865"/>
      <c r="M4" s="865"/>
      <c r="N4" s="865"/>
      <c r="O4" s="865"/>
      <c r="P4" s="865"/>
      <c r="Q4" s="865"/>
      <c r="R4" s="865"/>
      <c r="S4" s="3" t="s">
        <v>2</v>
      </c>
      <c r="T4" s="1"/>
    </row>
    <row r="5" spans="1:20" ht="16.5">
      <c r="A5" s="871" t="s">
        <v>298</v>
      </c>
      <c r="B5" s="870"/>
      <c r="C5" s="870"/>
      <c r="D5" s="870"/>
      <c r="E5" s="870"/>
      <c r="F5" s="870"/>
      <c r="G5" s="870"/>
      <c r="H5" s="870"/>
      <c r="I5" s="870"/>
      <c r="J5" s="870"/>
      <c r="K5" s="870"/>
      <c r="L5" s="870"/>
      <c r="M5" s="870"/>
      <c r="N5" s="870"/>
      <c r="O5" s="870"/>
      <c r="P5" s="870"/>
      <c r="Q5" s="870"/>
      <c r="R5" s="870"/>
      <c r="S5" s="3" t="s">
        <v>2</v>
      </c>
      <c r="T5" s="1"/>
    </row>
    <row r="6" spans="1:20">
      <c r="A6" s="864" t="s">
        <v>299</v>
      </c>
      <c r="B6" s="865"/>
      <c r="C6" s="865"/>
      <c r="D6" s="865"/>
      <c r="E6" s="865"/>
      <c r="F6" s="865"/>
      <c r="G6" s="865"/>
      <c r="H6" s="865"/>
      <c r="I6" s="865"/>
      <c r="J6" s="865"/>
      <c r="K6" s="865"/>
      <c r="L6" s="865"/>
      <c r="M6" s="865"/>
      <c r="N6" s="865"/>
      <c r="O6" s="865"/>
      <c r="P6" s="865"/>
      <c r="Q6" s="865"/>
      <c r="R6" s="865"/>
      <c r="S6" s="3" t="s">
        <v>2</v>
      </c>
      <c r="T6" s="1"/>
    </row>
    <row r="7" spans="1:20">
      <c r="A7" s="868"/>
      <c r="B7" s="868"/>
      <c r="C7" s="868"/>
      <c r="D7" s="868"/>
      <c r="E7" s="868"/>
      <c r="F7" s="868"/>
      <c r="G7" s="868"/>
      <c r="H7" s="868"/>
      <c r="I7" s="868"/>
      <c r="J7" s="868"/>
      <c r="K7" s="868"/>
      <c r="L7" s="868"/>
      <c r="M7" s="868"/>
      <c r="N7" s="868"/>
      <c r="O7" s="868"/>
      <c r="P7" s="868"/>
      <c r="Q7" s="868"/>
      <c r="R7" s="868"/>
      <c r="S7" s="3" t="s">
        <v>2</v>
      </c>
      <c r="T7" s="1"/>
    </row>
    <row r="8" spans="1:20">
      <c r="A8" s="880"/>
      <c r="B8" s="880"/>
      <c r="C8" s="880"/>
      <c r="D8" s="880"/>
      <c r="E8" s="880"/>
      <c r="F8" s="880"/>
      <c r="G8" s="880"/>
      <c r="H8" s="880"/>
      <c r="I8" s="880"/>
      <c r="J8" s="880"/>
      <c r="K8" s="880"/>
      <c r="L8" s="880"/>
      <c r="M8" s="880"/>
      <c r="N8" s="880"/>
      <c r="O8" s="880"/>
      <c r="P8" s="880"/>
      <c r="Q8" s="880"/>
      <c r="R8" s="880"/>
      <c r="S8" s="3" t="s">
        <v>2</v>
      </c>
      <c r="T8" s="1"/>
    </row>
    <row r="9" spans="1:20" ht="15.75" customHeight="1">
      <c r="A9" s="900" t="s">
        <v>124</v>
      </c>
      <c r="B9" s="892" t="s">
        <v>433</v>
      </c>
      <c r="C9" s="893"/>
      <c r="D9" s="894"/>
      <c r="E9" s="903" t="s">
        <v>111</v>
      </c>
      <c r="F9" s="904"/>
      <c r="G9" s="905"/>
      <c r="H9" s="903" t="s">
        <v>112</v>
      </c>
      <c r="I9" s="904"/>
      <c r="J9" s="905"/>
      <c r="K9" s="892" t="s">
        <v>113</v>
      </c>
      <c r="L9" s="893"/>
      <c r="M9" s="894"/>
      <c r="N9" s="898" t="s">
        <v>114</v>
      </c>
      <c r="O9" s="890" t="s">
        <v>115</v>
      </c>
      <c r="P9" s="892" t="s">
        <v>434</v>
      </c>
      <c r="Q9" s="893"/>
      <c r="R9" s="894"/>
      <c r="S9" s="3" t="s">
        <v>2</v>
      </c>
      <c r="T9" s="1"/>
    </row>
    <row r="10" spans="1:20">
      <c r="A10" s="901"/>
      <c r="B10" s="895"/>
      <c r="C10" s="896"/>
      <c r="D10" s="897"/>
      <c r="E10" s="906"/>
      <c r="F10" s="907"/>
      <c r="G10" s="908"/>
      <c r="H10" s="906"/>
      <c r="I10" s="907"/>
      <c r="J10" s="908"/>
      <c r="K10" s="895"/>
      <c r="L10" s="896"/>
      <c r="M10" s="897"/>
      <c r="N10" s="899"/>
      <c r="O10" s="891"/>
      <c r="P10" s="895"/>
      <c r="Q10" s="896"/>
      <c r="R10" s="897"/>
      <c r="S10" s="3" t="s">
        <v>2</v>
      </c>
      <c r="T10" s="1"/>
    </row>
    <row r="11" spans="1:20" ht="16.5" thickBot="1">
      <c r="A11" s="902"/>
      <c r="B11" s="455" t="s">
        <v>13</v>
      </c>
      <c r="C11" s="456" t="s">
        <v>39</v>
      </c>
      <c r="D11" s="456" t="s">
        <v>5</v>
      </c>
      <c r="E11" s="455" t="s">
        <v>13</v>
      </c>
      <c r="F11" s="456" t="s">
        <v>39</v>
      </c>
      <c r="G11" s="456" t="s">
        <v>5</v>
      </c>
      <c r="H11" s="455" t="s">
        <v>13</v>
      </c>
      <c r="I11" s="456" t="s">
        <v>39</v>
      </c>
      <c r="J11" s="456" t="s">
        <v>5</v>
      </c>
      <c r="K11" s="455" t="s">
        <v>13</v>
      </c>
      <c r="L11" s="456" t="s">
        <v>39</v>
      </c>
      <c r="M11" s="456" t="s">
        <v>5</v>
      </c>
      <c r="N11" s="457" t="s">
        <v>5</v>
      </c>
      <c r="O11" s="458" t="s">
        <v>5</v>
      </c>
      <c r="P11" s="455" t="s">
        <v>13</v>
      </c>
      <c r="Q11" s="456" t="s">
        <v>39</v>
      </c>
      <c r="R11" s="459" t="s">
        <v>5</v>
      </c>
      <c r="S11" s="3" t="s">
        <v>2</v>
      </c>
      <c r="T11" s="1"/>
    </row>
    <row r="12" spans="1:20">
      <c r="A12" s="9" t="s">
        <v>33</v>
      </c>
      <c r="B12" s="460">
        <v>6787</v>
      </c>
      <c r="C12" s="461">
        <v>6632</v>
      </c>
      <c r="D12" s="461">
        <v>1526145</v>
      </c>
      <c r="E12" s="23">
        <v>0</v>
      </c>
      <c r="F12" s="542">
        <v>0</v>
      </c>
      <c r="G12" s="542">
        <v>-10679</v>
      </c>
      <c r="H12" s="23">
        <v>0</v>
      </c>
      <c r="I12" s="542">
        <v>0</v>
      </c>
      <c r="J12" s="542">
        <v>0</v>
      </c>
      <c r="K12" s="23">
        <v>0</v>
      </c>
      <c r="L12" s="542">
        <v>0</v>
      </c>
      <c r="M12" s="542">
        <v>848</v>
      </c>
      <c r="N12" s="543">
        <v>46038</v>
      </c>
      <c r="O12" s="542">
        <v>315</v>
      </c>
      <c r="P12" s="23">
        <f t="shared" ref="P12:Q15" si="0">B12+E12+H12+K12</f>
        <v>6787</v>
      </c>
      <c r="Q12" s="542">
        <f t="shared" si="0"/>
        <v>6632</v>
      </c>
      <c r="R12" s="10">
        <f>D12+G12+J12+M12+N12+O12</f>
        <v>1562667</v>
      </c>
      <c r="S12" s="3" t="s">
        <v>2</v>
      </c>
      <c r="T12" s="1"/>
    </row>
    <row r="13" spans="1:20">
      <c r="A13" s="11" t="s">
        <v>117</v>
      </c>
      <c r="B13" s="460">
        <v>12682</v>
      </c>
      <c r="C13" s="461">
        <v>12479</v>
      </c>
      <c r="D13" s="461">
        <v>3175894</v>
      </c>
      <c r="E13" s="23">
        <v>0</v>
      </c>
      <c r="F13" s="542">
        <v>0</v>
      </c>
      <c r="G13" s="542">
        <v>-22501</v>
      </c>
      <c r="H13" s="23">
        <v>0</v>
      </c>
      <c r="I13" s="542">
        <v>0</v>
      </c>
      <c r="J13" s="542">
        <v>0</v>
      </c>
      <c r="K13" s="23">
        <v>0</v>
      </c>
      <c r="L13" s="542">
        <v>0</v>
      </c>
      <c r="M13" s="542">
        <v>2204</v>
      </c>
      <c r="N13" s="543">
        <v>95805</v>
      </c>
      <c r="O13" s="542">
        <v>655</v>
      </c>
      <c r="P13" s="23">
        <f t="shared" si="0"/>
        <v>12682</v>
      </c>
      <c r="Q13" s="542">
        <f t="shared" si="0"/>
        <v>12479</v>
      </c>
      <c r="R13" s="10">
        <f>D13+G13+J13+M13+N13+O13</f>
        <v>3252057</v>
      </c>
      <c r="S13" s="3" t="s">
        <v>2</v>
      </c>
      <c r="T13" s="1"/>
    </row>
    <row r="14" spans="1:20">
      <c r="A14" s="11" t="s">
        <v>118</v>
      </c>
      <c r="B14" s="460">
        <v>11438</v>
      </c>
      <c r="C14" s="461">
        <v>11238</v>
      </c>
      <c r="D14" s="461">
        <v>2473306</v>
      </c>
      <c r="E14" s="23">
        <v>0</v>
      </c>
      <c r="F14" s="542">
        <v>0</v>
      </c>
      <c r="G14" s="542">
        <v>-12158</v>
      </c>
      <c r="H14" s="23">
        <v>0</v>
      </c>
      <c r="I14" s="542">
        <v>0</v>
      </c>
      <c r="J14" s="542">
        <v>0</v>
      </c>
      <c r="K14" s="23">
        <v>0</v>
      </c>
      <c r="L14" s="542">
        <v>0</v>
      </c>
      <c r="M14" s="542">
        <v>1116</v>
      </c>
      <c r="N14" s="543">
        <v>74610</v>
      </c>
      <c r="O14" s="542">
        <v>510</v>
      </c>
      <c r="P14" s="23">
        <f t="shared" si="0"/>
        <v>11438</v>
      </c>
      <c r="Q14" s="542">
        <f t="shared" si="0"/>
        <v>11238</v>
      </c>
      <c r="R14" s="10">
        <f>D14+G14+J14+M14+N14+O14</f>
        <v>2537384</v>
      </c>
      <c r="S14" s="3" t="s">
        <v>2</v>
      </c>
      <c r="T14" s="1"/>
    </row>
    <row r="15" spans="1:20">
      <c r="A15" s="12" t="s">
        <v>119</v>
      </c>
      <c r="B15" s="462">
        <v>2091</v>
      </c>
      <c r="C15" s="463">
        <v>2049</v>
      </c>
      <c r="D15" s="463">
        <v>483277</v>
      </c>
      <c r="E15" s="547">
        <v>0</v>
      </c>
      <c r="F15" s="548">
        <v>0</v>
      </c>
      <c r="G15" s="548">
        <v>-4662</v>
      </c>
      <c r="H15" s="544">
        <v>0</v>
      </c>
      <c r="I15" s="545">
        <v>0</v>
      </c>
      <c r="J15" s="545">
        <v>0</v>
      </c>
      <c r="K15" s="544">
        <v>0</v>
      </c>
      <c r="L15" s="545">
        <v>0</v>
      </c>
      <c r="M15" s="546">
        <v>127</v>
      </c>
      <c r="N15" s="560">
        <v>14579</v>
      </c>
      <c r="O15" s="546">
        <v>100</v>
      </c>
      <c r="P15" s="561">
        <f t="shared" si="0"/>
        <v>2091</v>
      </c>
      <c r="Q15" s="546">
        <f t="shared" si="0"/>
        <v>2049</v>
      </c>
      <c r="R15" s="562">
        <f>D15+G15+J15+M15+N15+O15</f>
        <v>493421</v>
      </c>
      <c r="S15" s="3" t="s">
        <v>2</v>
      </c>
      <c r="T15" s="1"/>
    </row>
    <row r="16" spans="1:20">
      <c r="A16" s="15" t="s">
        <v>120</v>
      </c>
      <c r="B16" s="464">
        <f t="shared" ref="B16:R16" si="1">SUM(B12:B15)</f>
        <v>32998</v>
      </c>
      <c r="C16" s="465">
        <f t="shared" si="1"/>
        <v>32398</v>
      </c>
      <c r="D16" s="465">
        <f>SUM(D12:D15)</f>
        <v>7658622</v>
      </c>
      <c r="E16" s="552">
        <f t="shared" si="1"/>
        <v>0</v>
      </c>
      <c r="F16" s="553">
        <f t="shared" si="1"/>
        <v>0</v>
      </c>
      <c r="G16" s="550">
        <f t="shared" si="1"/>
        <v>-50000</v>
      </c>
      <c r="H16" s="16">
        <f t="shared" si="1"/>
        <v>0</v>
      </c>
      <c r="I16" s="550">
        <f>SUM(I12:I15)</f>
        <v>0</v>
      </c>
      <c r="J16" s="551">
        <f t="shared" si="1"/>
        <v>0</v>
      </c>
      <c r="K16" s="16">
        <f t="shared" si="1"/>
        <v>0</v>
      </c>
      <c r="L16" s="550">
        <f t="shared" si="1"/>
        <v>0</v>
      </c>
      <c r="M16" s="550">
        <f t="shared" si="1"/>
        <v>4295</v>
      </c>
      <c r="N16" s="563">
        <f t="shared" si="1"/>
        <v>231032</v>
      </c>
      <c r="O16" s="563">
        <f t="shared" si="1"/>
        <v>1580</v>
      </c>
      <c r="P16" s="16">
        <f t="shared" si="1"/>
        <v>32998</v>
      </c>
      <c r="Q16" s="550">
        <f>SUM(Q12:Q15)</f>
        <v>32398</v>
      </c>
      <c r="R16" s="551">
        <f t="shared" si="1"/>
        <v>7845529</v>
      </c>
      <c r="S16" s="3" t="s">
        <v>2</v>
      </c>
      <c r="T16" s="1"/>
    </row>
    <row r="17" spans="1:20">
      <c r="A17" s="17" t="s">
        <v>15</v>
      </c>
      <c r="B17" s="466" t="s">
        <v>7</v>
      </c>
      <c r="C17" s="467">
        <v>3308</v>
      </c>
      <c r="D17" s="467"/>
      <c r="E17" s="18"/>
      <c r="F17" s="556">
        <v>0</v>
      </c>
      <c r="G17" s="556"/>
      <c r="H17" s="18"/>
      <c r="I17" s="556">
        <v>0</v>
      </c>
      <c r="J17" s="556"/>
      <c r="K17" s="18"/>
      <c r="L17" s="556">
        <v>0</v>
      </c>
      <c r="M17" s="556"/>
      <c r="N17" s="557"/>
      <c r="O17" s="556"/>
      <c r="P17" s="18"/>
      <c r="Q17" s="556">
        <f>C17+F17+I17+L17</f>
        <v>3308</v>
      </c>
      <c r="R17" s="19"/>
      <c r="S17" s="3" t="s">
        <v>2</v>
      </c>
      <c r="T17" s="13"/>
    </row>
    <row r="18" spans="1:20">
      <c r="A18" s="17" t="s">
        <v>16</v>
      </c>
      <c r="B18" s="468"/>
      <c r="C18" s="469">
        <f>SUM(C16:C17)</f>
        <v>35706</v>
      </c>
      <c r="D18" s="469"/>
      <c r="E18" s="20"/>
      <c r="F18" s="558">
        <f>+F16+F17</f>
        <v>0</v>
      </c>
      <c r="G18" s="558"/>
      <c r="H18" s="20"/>
      <c r="I18" s="558">
        <f>+I16+I17</f>
        <v>0</v>
      </c>
      <c r="J18" s="558"/>
      <c r="K18" s="20"/>
      <c r="L18" s="558">
        <f>+L16+L17</f>
        <v>0</v>
      </c>
      <c r="M18" s="558"/>
      <c r="N18" s="559"/>
      <c r="O18" s="558"/>
      <c r="P18" s="20"/>
      <c r="Q18" s="558">
        <f>SUM(Q16:Q17)</f>
        <v>35706</v>
      </c>
      <c r="R18" s="21"/>
      <c r="S18" s="3" t="s">
        <v>2</v>
      </c>
      <c r="T18" s="1"/>
    </row>
    <row r="19" spans="1:20">
      <c r="A19" s="22" t="s">
        <v>121</v>
      </c>
      <c r="B19" s="460"/>
      <c r="C19" s="461"/>
      <c r="D19" s="461"/>
      <c r="E19" s="23"/>
      <c r="F19" s="542"/>
      <c r="G19" s="542"/>
      <c r="H19" s="23"/>
      <c r="I19" s="542"/>
      <c r="J19" s="542"/>
      <c r="K19" s="23"/>
      <c r="L19" s="542"/>
      <c r="M19" s="542"/>
      <c r="N19" s="543"/>
      <c r="O19" s="542"/>
      <c r="P19" s="23"/>
      <c r="Q19" s="542"/>
      <c r="R19" s="10"/>
      <c r="S19" s="3" t="s">
        <v>2</v>
      </c>
      <c r="T19" s="1"/>
    </row>
    <row r="20" spans="1:20">
      <c r="A20" s="24" t="s">
        <v>18</v>
      </c>
      <c r="B20" s="460"/>
      <c r="C20" s="461">
        <v>3195</v>
      </c>
      <c r="D20" s="461"/>
      <c r="E20" s="23"/>
      <c r="F20" s="542">
        <v>0</v>
      </c>
      <c r="G20" s="542"/>
      <c r="H20" s="23"/>
      <c r="I20" s="542">
        <v>0</v>
      </c>
      <c r="J20" s="542"/>
      <c r="K20" s="23"/>
      <c r="L20" s="542">
        <v>0</v>
      </c>
      <c r="M20" s="542"/>
      <c r="N20" s="543"/>
      <c r="O20" s="542"/>
      <c r="P20" s="23"/>
      <c r="Q20" s="542">
        <f>C20+F20+I20+L20</f>
        <v>3195</v>
      </c>
      <c r="R20" s="10"/>
      <c r="S20" s="3" t="s">
        <v>2</v>
      </c>
      <c r="T20" s="1"/>
    </row>
    <row r="21" spans="1:20">
      <c r="A21" s="25" t="s">
        <v>19</v>
      </c>
      <c r="B21" s="466"/>
      <c r="C21" s="467">
        <v>518</v>
      </c>
      <c r="D21" s="467"/>
      <c r="E21" s="18"/>
      <c r="F21" s="556">
        <v>0</v>
      </c>
      <c r="G21" s="556"/>
      <c r="H21" s="18"/>
      <c r="I21" s="556">
        <v>0</v>
      </c>
      <c r="J21" s="556"/>
      <c r="K21" s="18"/>
      <c r="L21" s="556">
        <v>0</v>
      </c>
      <c r="M21" s="556"/>
      <c r="N21" s="557"/>
      <c r="O21" s="556"/>
      <c r="P21" s="18"/>
      <c r="Q21" s="556">
        <f>C21+F21+I21+L21</f>
        <v>518</v>
      </c>
      <c r="R21" s="19"/>
      <c r="S21" s="3" t="s">
        <v>2</v>
      </c>
      <c r="T21" s="1"/>
    </row>
    <row r="22" spans="1:20">
      <c r="A22" s="17" t="s">
        <v>122</v>
      </c>
      <c r="B22" s="466"/>
      <c r="C22" s="467">
        <f>C21+C20+C18</f>
        <v>39419</v>
      </c>
      <c r="D22" s="467"/>
      <c r="E22" s="18"/>
      <c r="F22" s="556">
        <f>F21+F20+F18</f>
        <v>0</v>
      </c>
      <c r="G22" s="556"/>
      <c r="H22" s="18"/>
      <c r="I22" s="556">
        <f>I21+I20+I18</f>
        <v>0</v>
      </c>
      <c r="J22" s="556"/>
      <c r="K22" s="18"/>
      <c r="L22" s="556">
        <f>L21+L20+L18</f>
        <v>0</v>
      </c>
      <c r="M22" s="556"/>
      <c r="N22" s="557"/>
      <c r="O22" s="556"/>
      <c r="P22" s="18"/>
      <c r="Q22" s="556">
        <f>Q21+Q20+Q18</f>
        <v>39419</v>
      </c>
      <c r="R22" s="19"/>
      <c r="S22" s="3" t="s">
        <v>2</v>
      </c>
      <c r="T22" s="1"/>
    </row>
    <row r="23" spans="1:20">
      <c r="A23" s="1"/>
      <c r="B23" s="26"/>
      <c r="C23" s="26"/>
      <c r="D23" s="26"/>
      <c r="E23" s="26"/>
      <c r="F23" s="26"/>
      <c r="G23" s="26"/>
      <c r="H23" s="26"/>
      <c r="I23" s="26"/>
      <c r="J23" s="26"/>
      <c r="K23" s="26"/>
      <c r="L23" s="26"/>
      <c r="M23" s="26"/>
      <c r="N23" s="26"/>
      <c r="O23" s="26"/>
      <c r="P23" s="26"/>
      <c r="Q23" s="26"/>
      <c r="R23" s="26"/>
      <c r="S23" s="3" t="s">
        <v>2</v>
      </c>
      <c r="T23" s="1"/>
    </row>
    <row r="24" spans="1:20">
      <c r="A24" s="26"/>
      <c r="B24" s="1"/>
      <c r="C24" s="26"/>
      <c r="D24" s="26"/>
      <c r="E24" s="26"/>
      <c r="F24" s="26"/>
      <c r="G24" s="26"/>
      <c r="H24" s="26"/>
      <c r="I24" s="26"/>
      <c r="J24" s="30"/>
      <c r="K24" s="26"/>
      <c r="L24" s="26"/>
      <c r="M24" s="26"/>
      <c r="N24" s="26"/>
      <c r="O24" s="26"/>
      <c r="P24" s="26"/>
      <c r="Q24" s="26"/>
      <c r="R24" s="26"/>
      <c r="S24" s="3" t="s">
        <v>2</v>
      </c>
      <c r="T24" s="1"/>
    </row>
    <row r="25" spans="1:20" s="1" customFormat="1">
      <c r="A25" s="26" t="s">
        <v>350</v>
      </c>
      <c r="C25" s="26"/>
      <c r="D25" s="26"/>
      <c r="E25" s="26"/>
      <c r="F25" s="26"/>
      <c r="G25" s="26"/>
      <c r="H25" s="26"/>
      <c r="I25" s="26"/>
      <c r="J25" s="30"/>
      <c r="K25" s="26"/>
      <c r="L25" s="26"/>
      <c r="M25" s="26"/>
      <c r="N25" s="26"/>
      <c r="O25" s="26"/>
      <c r="P25" s="26"/>
      <c r="Q25" s="26"/>
      <c r="R25" s="26"/>
      <c r="S25" s="3" t="s">
        <v>2</v>
      </c>
    </row>
    <row r="26" spans="1:20" s="1" customFormat="1">
      <c r="A26" s="26" t="s">
        <v>362</v>
      </c>
      <c r="C26" s="26"/>
      <c r="D26" s="26"/>
      <c r="E26" s="26"/>
      <c r="F26" s="26"/>
      <c r="G26" s="26"/>
      <c r="H26" s="26"/>
      <c r="I26" s="26"/>
      <c r="J26" s="30"/>
      <c r="K26" s="26"/>
      <c r="L26" s="26"/>
      <c r="M26" s="26"/>
      <c r="N26" s="26"/>
      <c r="O26" s="26"/>
      <c r="P26" s="26"/>
      <c r="Q26" s="26"/>
      <c r="R26" s="26"/>
      <c r="S26" s="3" t="s">
        <v>2</v>
      </c>
    </row>
    <row r="27" spans="1:20" s="1" customFormat="1">
      <c r="A27" s="26" t="s">
        <v>363</v>
      </c>
      <c r="C27" s="26"/>
      <c r="D27" s="26"/>
      <c r="E27" s="26"/>
      <c r="F27" s="26"/>
      <c r="G27" s="26"/>
      <c r="H27" s="26"/>
      <c r="I27" s="26"/>
      <c r="J27" s="30"/>
      <c r="K27" s="26"/>
      <c r="L27" s="26"/>
      <c r="M27" s="26"/>
      <c r="N27" s="26"/>
      <c r="O27" s="26"/>
      <c r="P27" s="26"/>
      <c r="Q27" s="26"/>
      <c r="R27" s="26"/>
      <c r="S27" s="3" t="s">
        <v>2</v>
      </c>
    </row>
    <row r="28" spans="1:20">
      <c r="A28" s="26"/>
      <c r="B28" s="1"/>
      <c r="C28" s="26"/>
      <c r="D28" s="26"/>
      <c r="E28" s="26"/>
      <c r="F28" s="26"/>
      <c r="G28" s="26"/>
      <c r="H28" s="26"/>
      <c r="I28" s="26"/>
      <c r="J28" s="30"/>
      <c r="K28" s="26"/>
      <c r="L28" s="26"/>
      <c r="M28" s="26"/>
      <c r="N28" s="26"/>
      <c r="O28" s="26"/>
      <c r="P28" s="26"/>
      <c r="Q28" s="26"/>
      <c r="R28" s="26"/>
      <c r="S28" s="3" t="s">
        <v>2</v>
      </c>
      <c r="T28" s="1"/>
    </row>
    <row r="29" spans="1:20">
      <c r="A29" s="26"/>
      <c r="B29" s="1"/>
      <c r="C29" s="26"/>
      <c r="D29" s="26"/>
      <c r="E29" s="26"/>
      <c r="F29" s="26"/>
      <c r="G29" s="26"/>
      <c r="H29" s="26"/>
      <c r="I29" s="26"/>
      <c r="J29" s="30"/>
      <c r="K29" s="26"/>
      <c r="L29" s="26"/>
      <c r="M29" s="26"/>
      <c r="N29" s="26"/>
      <c r="O29" s="26"/>
      <c r="P29" s="26"/>
      <c r="Q29" s="26"/>
      <c r="R29" s="26"/>
      <c r="S29" s="3" t="s">
        <v>2</v>
      </c>
      <c r="T29" s="1"/>
    </row>
    <row r="30" spans="1:20" s="1" customFormat="1">
      <c r="A30" s="29" t="s">
        <v>364</v>
      </c>
      <c r="B30" s="26"/>
      <c r="C30" s="26"/>
      <c r="D30" s="26"/>
      <c r="E30" s="26"/>
      <c r="F30" s="26"/>
      <c r="G30" s="26"/>
      <c r="H30" s="26"/>
      <c r="I30" s="26"/>
      <c r="J30" s="30"/>
      <c r="K30" s="26"/>
      <c r="L30" s="26"/>
      <c r="M30" s="26"/>
      <c r="N30" s="26"/>
      <c r="O30" s="26"/>
      <c r="P30" s="26"/>
      <c r="Q30" s="26"/>
      <c r="R30" s="26"/>
      <c r="S30" s="3" t="s">
        <v>2</v>
      </c>
    </row>
    <row r="31" spans="1:20" s="1" customFormat="1">
      <c r="A31" s="29" t="s">
        <v>365</v>
      </c>
      <c r="B31" s="26"/>
      <c r="C31" s="26"/>
      <c r="D31" s="26"/>
      <c r="E31" s="26"/>
      <c r="F31" s="26"/>
      <c r="G31" s="26"/>
      <c r="H31" s="26"/>
      <c r="I31" s="26"/>
      <c r="J31" s="30"/>
      <c r="K31" s="26"/>
      <c r="L31" s="26"/>
      <c r="M31" s="26"/>
      <c r="N31" s="26"/>
      <c r="O31" s="26"/>
      <c r="P31" s="26"/>
      <c r="Q31" s="26"/>
      <c r="R31" s="26"/>
      <c r="S31" s="3" t="s">
        <v>2</v>
      </c>
    </row>
    <row r="32" spans="1:20">
      <c r="A32" s="26"/>
      <c r="B32" s="1"/>
      <c r="C32" s="26"/>
      <c r="D32" s="26"/>
      <c r="E32" s="26"/>
      <c r="F32" s="26"/>
      <c r="G32" s="26"/>
      <c r="H32" s="26"/>
      <c r="I32" s="26"/>
      <c r="J32" s="30"/>
      <c r="K32" s="26"/>
      <c r="L32" s="26"/>
      <c r="M32" s="26"/>
      <c r="N32" s="26"/>
      <c r="O32" s="26"/>
      <c r="P32" s="26"/>
      <c r="Q32" s="26"/>
      <c r="R32" s="26"/>
      <c r="S32" s="3" t="s">
        <v>2</v>
      </c>
      <c r="T32" s="1"/>
    </row>
    <row r="33" spans="1:20">
      <c r="A33" s="26"/>
      <c r="B33" s="1"/>
      <c r="C33" s="26"/>
      <c r="D33" s="26"/>
      <c r="E33" s="26"/>
      <c r="F33" s="26"/>
      <c r="G33" s="26"/>
      <c r="H33" s="26"/>
      <c r="I33" s="26"/>
      <c r="J33" s="30"/>
      <c r="K33" s="26"/>
      <c r="L33" s="26"/>
      <c r="M33" s="26"/>
      <c r="N33" s="26"/>
      <c r="O33" s="26"/>
      <c r="P33" s="26"/>
      <c r="Q33" s="26"/>
      <c r="R33" s="26"/>
      <c r="S33" s="3" t="s">
        <v>2</v>
      </c>
      <c r="T33" s="1"/>
    </row>
    <row r="34" spans="1:20">
      <c r="A34" s="26"/>
      <c r="B34" s="1"/>
      <c r="C34" s="26"/>
      <c r="D34" s="26"/>
      <c r="E34" s="26"/>
      <c r="F34" s="26"/>
      <c r="G34" s="26"/>
      <c r="H34" s="26"/>
      <c r="I34" s="26"/>
      <c r="J34" s="30"/>
      <c r="K34" s="26"/>
      <c r="L34" s="26"/>
      <c r="M34" s="26"/>
      <c r="N34" s="26"/>
      <c r="O34" s="26"/>
      <c r="P34" s="26"/>
      <c r="Q34" s="26"/>
      <c r="R34" s="26"/>
      <c r="S34" s="3" t="s">
        <v>2</v>
      </c>
      <c r="T34" s="1"/>
    </row>
    <row r="35" spans="1:20">
      <c r="A35" s="26"/>
      <c r="B35" s="1"/>
      <c r="C35" s="26"/>
      <c r="D35" s="26"/>
      <c r="E35" s="26"/>
      <c r="F35" s="26"/>
      <c r="G35" s="26"/>
      <c r="H35" s="26"/>
      <c r="I35" s="26"/>
      <c r="J35" s="30"/>
      <c r="K35" s="26"/>
      <c r="L35" s="26"/>
      <c r="M35" s="26"/>
      <c r="N35" s="26"/>
      <c r="O35" s="26"/>
      <c r="P35" s="26"/>
      <c r="Q35" s="26"/>
      <c r="R35" s="26"/>
      <c r="S35" s="3" t="s">
        <v>21</v>
      </c>
      <c r="T35" s="1"/>
    </row>
  </sheetData>
  <mergeCells count="16">
    <mergeCell ref="O9:O10"/>
    <mergeCell ref="P9:R10"/>
    <mergeCell ref="A1:R1"/>
    <mergeCell ref="A2:R2"/>
    <mergeCell ref="A3:R3"/>
    <mergeCell ref="A4:R4"/>
    <mergeCell ref="A5:R5"/>
    <mergeCell ref="A6:R6"/>
    <mergeCell ref="A7:R7"/>
    <mergeCell ref="A8:R8"/>
    <mergeCell ref="K9:M10"/>
    <mergeCell ref="N9:N10"/>
    <mergeCell ref="A9:A11"/>
    <mergeCell ref="B9:D10"/>
    <mergeCell ref="E9:G10"/>
    <mergeCell ref="H9:J10"/>
  </mergeCells>
  <phoneticPr fontId="67" type="noConversion"/>
  <pageMargins left="0.75" right="0.75" top="1" bottom="1" header="0.5" footer="0.5"/>
  <pageSetup scale="53" orientation="landscape" r:id="rId1"/>
  <headerFooter alignWithMargins="0">
    <oddFooter>&amp;C&amp;"Times New Roman,Regular"&amp;11Exhibit G:  Crosswalk of 2011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AB70"/>
  <sheetViews>
    <sheetView showGridLines="0" showOutlineSymbols="0" view="pageBreakPreview" zoomScale="70" zoomScaleNormal="75" zoomScaleSheetLayoutView="70" workbookViewId="0">
      <selection activeCell="B1" sqref="B1"/>
    </sheetView>
  </sheetViews>
  <sheetFormatPr defaultColWidth="4.44140625" defaultRowHeight="15.75"/>
  <cols>
    <col min="1" max="1" width="4.44140625" style="37" customWidth="1"/>
    <col min="2" max="2" width="29.21875" style="37" customWidth="1"/>
    <col min="3" max="3" width="6" style="37" customWidth="1"/>
    <col min="4" max="5" width="8.77734375" style="37" bestFit="1" customWidth="1"/>
    <col min="6" max="6" width="12.88671875" style="37" bestFit="1" customWidth="1"/>
    <col min="7" max="7" width="1.44140625" style="37" customWidth="1"/>
    <col min="8" max="9" width="8.77734375" style="37" bestFit="1" customWidth="1"/>
    <col min="10" max="10" width="12.88671875" style="37" bestFit="1" customWidth="1"/>
    <col min="11" max="11" width="1.88671875" style="37" customWidth="1"/>
    <col min="12" max="12" width="6.77734375" style="37" customWidth="1"/>
    <col min="13" max="13" width="7.88671875" style="37" customWidth="1"/>
    <col min="14" max="14" width="10" style="37" customWidth="1"/>
    <col min="15" max="15" width="1.44140625" style="37" customWidth="1"/>
    <col min="16" max="16" width="8.33203125" style="37" bestFit="1" customWidth="1"/>
    <col min="17" max="17" width="8.77734375" style="37" bestFit="1" customWidth="1"/>
    <col min="18" max="18" width="12.88671875" style="37" bestFit="1" customWidth="1"/>
    <col min="19" max="19" width="1.5546875" style="37" customWidth="1"/>
    <col min="20" max="20" width="7.6640625" style="37" customWidth="1"/>
    <col min="21" max="21" width="6.44140625" style="37" customWidth="1"/>
    <col min="22" max="22" width="10.5546875" style="37" customWidth="1"/>
    <col min="23" max="23" width="7.6640625" style="594" customWidth="1"/>
    <col min="24" max="24" width="7.6640625" style="37" customWidth="1"/>
    <col min="25" max="25" width="3.6640625" style="37" customWidth="1"/>
    <col min="26" max="28" width="7.6640625" style="37" customWidth="1"/>
    <col min="29" max="250" width="9.6640625" style="37" customWidth="1"/>
    <col min="251" max="251" width="4.6640625" style="37" customWidth="1"/>
    <col min="252" max="16384" width="4.44140625" style="37"/>
  </cols>
  <sheetData>
    <row r="1" spans="1:23" ht="20.25" customHeight="1">
      <c r="A1" s="35" t="s">
        <v>366</v>
      </c>
      <c r="B1" s="36"/>
      <c r="C1" s="36"/>
      <c r="D1" s="36"/>
      <c r="E1" s="36"/>
      <c r="F1" s="36"/>
      <c r="G1" s="36"/>
      <c r="H1" s="36"/>
      <c r="I1" s="36"/>
      <c r="J1" s="36"/>
      <c r="K1" s="36"/>
      <c r="L1" s="36"/>
      <c r="M1" s="36"/>
      <c r="N1" s="36"/>
      <c r="O1" s="36"/>
      <c r="P1" s="36"/>
      <c r="Q1" s="36"/>
      <c r="R1" s="36"/>
      <c r="S1" s="36"/>
      <c r="T1" s="36"/>
      <c r="U1" s="36"/>
      <c r="V1" s="36"/>
      <c r="W1" s="594" t="s">
        <v>2</v>
      </c>
    </row>
    <row r="2" spans="1:23" ht="13.9" customHeight="1">
      <c r="A2" s="35"/>
      <c r="B2" s="36"/>
      <c r="C2" s="36"/>
      <c r="D2" s="36"/>
      <c r="E2" s="36"/>
      <c r="F2" s="36"/>
      <c r="G2" s="36"/>
      <c r="H2" s="36"/>
      <c r="I2" s="36"/>
      <c r="J2" s="36"/>
      <c r="K2" s="36"/>
      <c r="L2" s="36"/>
      <c r="M2" s="36"/>
      <c r="N2" s="36"/>
      <c r="O2" s="36"/>
      <c r="P2" s="36"/>
      <c r="Q2" s="36"/>
      <c r="R2" s="36"/>
      <c r="S2" s="36"/>
      <c r="T2" s="36"/>
      <c r="U2" s="36"/>
      <c r="V2" s="36"/>
      <c r="W2" s="594" t="s">
        <v>2</v>
      </c>
    </row>
    <row r="3" spans="1:23" s="40" customFormat="1" ht="18.75">
      <c r="A3" s="38" t="s">
        <v>367</v>
      </c>
      <c r="B3" s="39"/>
      <c r="C3" s="39"/>
      <c r="D3" s="39"/>
      <c r="E3" s="39"/>
      <c r="F3" s="39"/>
      <c r="G3" s="39"/>
      <c r="H3" s="39"/>
      <c r="I3" s="39"/>
      <c r="J3" s="39"/>
      <c r="K3" s="39"/>
      <c r="L3" s="39"/>
      <c r="M3" s="39"/>
      <c r="N3" s="39"/>
      <c r="O3" s="39"/>
      <c r="P3" s="39"/>
      <c r="Q3" s="39"/>
      <c r="R3" s="39"/>
      <c r="S3" s="39"/>
      <c r="T3" s="39"/>
      <c r="U3" s="39"/>
      <c r="V3" s="39"/>
      <c r="W3" s="594" t="s">
        <v>2</v>
      </c>
    </row>
    <row r="4" spans="1:23" s="40" customFormat="1" ht="18.75">
      <c r="A4" s="39" t="s">
        <v>297</v>
      </c>
      <c r="B4" s="39"/>
      <c r="C4" s="39"/>
      <c r="D4" s="39"/>
      <c r="E4" s="39"/>
      <c r="F4" s="39"/>
      <c r="G4" s="39"/>
      <c r="H4" s="39"/>
      <c r="I4" s="39"/>
      <c r="J4" s="39"/>
      <c r="K4" s="39"/>
      <c r="L4" s="39"/>
      <c r="M4" s="39"/>
      <c r="N4" s="39"/>
      <c r="O4" s="39"/>
      <c r="P4" s="39"/>
      <c r="Q4" s="39"/>
      <c r="R4" s="39"/>
      <c r="S4" s="39"/>
      <c r="T4" s="39"/>
      <c r="U4" s="39"/>
      <c r="V4" s="39"/>
      <c r="W4" s="594" t="s">
        <v>2</v>
      </c>
    </row>
    <row r="5" spans="1:23">
      <c r="A5" s="41" t="s">
        <v>298</v>
      </c>
      <c r="B5" s="41"/>
      <c r="C5" s="41"/>
      <c r="D5" s="41"/>
      <c r="E5" s="41"/>
      <c r="F5" s="41"/>
      <c r="G5" s="41"/>
      <c r="H5" s="41"/>
      <c r="I5" s="41"/>
      <c r="J5" s="41"/>
      <c r="K5" s="41"/>
      <c r="L5" s="41"/>
      <c r="M5" s="41"/>
      <c r="N5" s="41"/>
      <c r="O5" s="41"/>
      <c r="P5" s="41"/>
      <c r="Q5" s="41"/>
      <c r="R5" s="41"/>
      <c r="S5" s="41"/>
      <c r="T5" s="41"/>
      <c r="U5" s="41"/>
      <c r="V5" s="41"/>
      <c r="W5" s="594" t="s">
        <v>2</v>
      </c>
    </row>
    <row r="6" spans="1:23">
      <c r="A6" s="42" t="s">
        <v>299</v>
      </c>
      <c r="B6" s="41"/>
      <c r="C6" s="41"/>
      <c r="D6" s="41"/>
      <c r="E6" s="41"/>
      <c r="F6" s="41"/>
      <c r="G6" s="41"/>
      <c r="H6" s="41"/>
      <c r="I6" s="41"/>
      <c r="J6" s="41"/>
      <c r="K6" s="41"/>
      <c r="L6" s="41"/>
      <c r="M6" s="41"/>
      <c r="N6" s="41"/>
      <c r="O6" s="41"/>
      <c r="P6" s="41"/>
      <c r="Q6" s="41"/>
      <c r="R6" s="41"/>
      <c r="S6" s="41"/>
      <c r="T6" s="41"/>
      <c r="U6" s="41"/>
      <c r="V6" s="41"/>
      <c r="W6" s="594" t="s">
        <v>2</v>
      </c>
    </row>
    <row r="7" spans="1:23">
      <c r="A7" s="36"/>
      <c r="B7" s="36"/>
      <c r="C7" s="36"/>
      <c r="D7" s="36"/>
      <c r="E7" s="36"/>
      <c r="F7" s="36"/>
      <c r="G7" s="36"/>
      <c r="H7" s="41"/>
      <c r="I7" s="41"/>
      <c r="J7" s="41"/>
      <c r="K7" s="41"/>
      <c r="L7" s="41"/>
      <c r="M7" s="41"/>
      <c r="N7" s="41"/>
      <c r="O7" s="36"/>
      <c r="P7" s="43"/>
      <c r="Q7" s="43"/>
      <c r="R7" s="43"/>
      <c r="S7" s="43"/>
      <c r="T7" s="43"/>
      <c r="U7" s="43"/>
      <c r="V7" s="43"/>
      <c r="W7" s="594" t="s">
        <v>2</v>
      </c>
    </row>
    <row r="8" spans="1:23" ht="15.75" customHeight="1">
      <c r="A8" s="44"/>
      <c r="B8" s="45"/>
      <c r="C8" s="46"/>
      <c r="D8" s="47" t="s">
        <v>432</v>
      </c>
      <c r="E8" s="48"/>
      <c r="F8" s="48"/>
      <c r="G8" s="48"/>
      <c r="H8" s="910" t="s">
        <v>125</v>
      </c>
      <c r="I8" s="911"/>
      <c r="J8" s="911"/>
      <c r="K8" s="911"/>
      <c r="L8" s="910" t="s">
        <v>126</v>
      </c>
      <c r="M8" s="911"/>
      <c r="N8" s="911"/>
      <c r="O8" s="912"/>
      <c r="P8" s="49" t="s">
        <v>3</v>
      </c>
      <c r="Q8" s="50"/>
      <c r="R8" s="50"/>
      <c r="S8" s="51"/>
      <c r="T8" s="49" t="s">
        <v>127</v>
      </c>
      <c r="U8" s="50"/>
      <c r="V8" s="51"/>
      <c r="W8" s="594" t="s">
        <v>2</v>
      </c>
    </row>
    <row r="9" spans="1:23" ht="16.5" thickBot="1">
      <c r="A9" s="52" t="s">
        <v>368</v>
      </c>
      <c r="B9" s="53"/>
      <c r="C9" s="54"/>
      <c r="D9" s="55" t="s">
        <v>13</v>
      </c>
      <c r="E9" s="55" t="s">
        <v>39</v>
      </c>
      <c r="F9" s="55" t="s">
        <v>5</v>
      </c>
      <c r="G9" s="55"/>
      <c r="H9" s="56" t="s">
        <v>13</v>
      </c>
      <c r="I9" s="55" t="s">
        <v>39</v>
      </c>
      <c r="J9" s="55" t="s">
        <v>5</v>
      </c>
      <c r="K9" s="55"/>
      <c r="L9" s="56" t="s">
        <v>13</v>
      </c>
      <c r="M9" s="55" t="s">
        <v>39</v>
      </c>
      <c r="N9" s="55" t="s">
        <v>5</v>
      </c>
      <c r="O9" s="57"/>
      <c r="P9" s="58" t="s">
        <v>13</v>
      </c>
      <c r="Q9" s="59" t="s">
        <v>39</v>
      </c>
      <c r="R9" s="59" t="s">
        <v>5</v>
      </c>
      <c r="S9" s="60"/>
      <c r="T9" s="58" t="s">
        <v>13</v>
      </c>
      <c r="U9" s="59" t="s">
        <v>39</v>
      </c>
      <c r="V9" s="60" t="s">
        <v>5</v>
      </c>
      <c r="W9" s="594" t="s">
        <v>2</v>
      </c>
    </row>
    <row r="10" spans="1:23" ht="6.6" customHeight="1">
      <c r="A10" s="61"/>
      <c r="B10" s="36"/>
      <c r="C10" s="62"/>
      <c r="D10" s="36"/>
      <c r="E10" s="36"/>
      <c r="F10" s="36"/>
      <c r="G10" s="36"/>
      <c r="H10" s="63"/>
      <c r="I10" s="36"/>
      <c r="J10" s="43"/>
      <c r="K10" s="43"/>
      <c r="L10" s="64"/>
      <c r="M10" s="65"/>
      <c r="N10" s="65"/>
      <c r="O10" s="62"/>
      <c r="P10" s="64"/>
      <c r="Q10" s="65"/>
      <c r="R10" s="65"/>
      <c r="S10" s="67"/>
      <c r="T10" s="64"/>
      <c r="U10" s="43"/>
      <c r="V10" s="67"/>
      <c r="W10" s="594" t="s">
        <v>2</v>
      </c>
    </row>
    <row r="11" spans="1:23">
      <c r="A11" s="68" t="s">
        <v>128</v>
      </c>
      <c r="B11" s="69"/>
      <c r="C11" s="70"/>
      <c r="D11" s="564">
        <v>857</v>
      </c>
      <c r="E11" s="565">
        <v>857</v>
      </c>
      <c r="F11" s="566">
        <v>141754</v>
      </c>
      <c r="G11" s="565"/>
      <c r="H11" s="564">
        <v>857</v>
      </c>
      <c r="I11" s="565">
        <v>857</v>
      </c>
      <c r="J11" s="566">
        <v>141754</v>
      </c>
      <c r="K11" s="566"/>
      <c r="L11" s="567">
        <v>0</v>
      </c>
      <c r="M11" s="566">
        <v>0</v>
      </c>
      <c r="N11" s="568">
        <f>0.014*J11</f>
        <v>1984.556</v>
      </c>
      <c r="O11" s="569"/>
      <c r="P11" s="570">
        <f>H11+L11</f>
        <v>857</v>
      </c>
      <c r="Q11" s="571">
        <f>I11+M11</f>
        <v>857</v>
      </c>
      <c r="R11" s="571">
        <f>J11+N11</f>
        <v>143738.55600000001</v>
      </c>
      <c r="S11" s="572"/>
      <c r="T11" s="567">
        <f>P11-D11</f>
        <v>0</v>
      </c>
      <c r="U11" s="566">
        <f>Q11-E11</f>
        <v>0</v>
      </c>
      <c r="V11" s="572">
        <f>R11-F11</f>
        <v>1984.5560000000114</v>
      </c>
      <c r="W11" s="594" t="s">
        <v>2</v>
      </c>
    </row>
    <row r="12" spans="1:23">
      <c r="A12" s="68" t="s">
        <v>129</v>
      </c>
      <c r="B12" s="69"/>
      <c r="C12" s="70"/>
      <c r="D12" s="564">
        <v>0</v>
      </c>
      <c r="E12" s="565">
        <v>0</v>
      </c>
      <c r="F12" s="566">
        <v>0</v>
      </c>
      <c r="G12" s="565"/>
      <c r="H12" s="564">
        <v>0</v>
      </c>
      <c r="I12" s="565">
        <v>0</v>
      </c>
      <c r="J12" s="566">
        <v>0</v>
      </c>
      <c r="K12" s="566"/>
      <c r="L12" s="567">
        <v>0</v>
      </c>
      <c r="M12" s="566">
        <v>0</v>
      </c>
      <c r="N12" s="568">
        <f t="shared" ref="N12:N37" si="0">0.014*J12</f>
        <v>0</v>
      </c>
      <c r="O12" s="569"/>
      <c r="P12" s="570">
        <f t="shared" ref="P12:P36" si="1">H12+L12</f>
        <v>0</v>
      </c>
      <c r="Q12" s="571">
        <f t="shared" ref="Q12:Q36" si="2">I12+M12</f>
        <v>0</v>
      </c>
      <c r="R12" s="571">
        <f t="shared" ref="R12:R36" si="3">J12+N12</f>
        <v>0</v>
      </c>
      <c r="S12" s="572"/>
      <c r="T12" s="567">
        <f t="shared" ref="T12:T38" si="4">P12-D12</f>
        <v>0</v>
      </c>
      <c r="U12" s="566">
        <f t="shared" ref="U12:U38" si="5">Q12-E12</f>
        <v>0</v>
      </c>
      <c r="V12" s="572">
        <f t="shared" ref="V12:V38" si="6">R12-F12</f>
        <v>0</v>
      </c>
      <c r="W12" s="594" t="s">
        <v>2</v>
      </c>
    </row>
    <row r="13" spans="1:23">
      <c r="A13" s="72" t="s">
        <v>130</v>
      </c>
      <c r="B13" s="73"/>
      <c r="C13" s="74"/>
      <c r="D13" s="573">
        <v>0</v>
      </c>
      <c r="E13" s="574">
        <v>0</v>
      </c>
      <c r="F13" s="575">
        <v>80836</v>
      </c>
      <c r="G13" s="574"/>
      <c r="H13" s="573">
        <v>0</v>
      </c>
      <c r="I13" s="574">
        <v>0</v>
      </c>
      <c r="J13" s="575">
        <v>80836</v>
      </c>
      <c r="K13" s="575"/>
      <c r="L13" s="576">
        <v>0</v>
      </c>
      <c r="M13" s="575">
        <v>0</v>
      </c>
      <c r="N13" s="568">
        <f t="shared" si="0"/>
        <v>1131.704</v>
      </c>
      <c r="O13" s="577"/>
      <c r="P13" s="570">
        <f t="shared" si="1"/>
        <v>0</v>
      </c>
      <c r="Q13" s="571">
        <f t="shared" si="2"/>
        <v>0</v>
      </c>
      <c r="R13" s="571">
        <f t="shared" si="3"/>
        <v>81967.703999999998</v>
      </c>
      <c r="S13" s="578"/>
      <c r="T13" s="567">
        <f t="shared" si="4"/>
        <v>0</v>
      </c>
      <c r="U13" s="566">
        <f t="shared" si="5"/>
        <v>0</v>
      </c>
      <c r="V13" s="572">
        <f t="shared" si="6"/>
        <v>1131.7039999999979</v>
      </c>
      <c r="W13" s="594" t="s">
        <v>2</v>
      </c>
    </row>
    <row r="14" spans="1:23">
      <c r="A14" s="72" t="s">
        <v>131</v>
      </c>
      <c r="B14" s="73"/>
      <c r="C14" s="74"/>
      <c r="D14" s="573">
        <v>0</v>
      </c>
      <c r="E14" s="574">
        <v>0</v>
      </c>
      <c r="F14" s="575">
        <v>0</v>
      </c>
      <c r="G14" s="574"/>
      <c r="H14" s="573">
        <v>0</v>
      </c>
      <c r="I14" s="574">
        <v>0</v>
      </c>
      <c r="J14" s="575">
        <v>0</v>
      </c>
      <c r="K14" s="575"/>
      <c r="L14" s="576">
        <v>0</v>
      </c>
      <c r="M14" s="575">
        <v>0</v>
      </c>
      <c r="N14" s="568">
        <f t="shared" si="0"/>
        <v>0</v>
      </c>
      <c r="O14" s="577"/>
      <c r="P14" s="570">
        <f t="shared" si="1"/>
        <v>0</v>
      </c>
      <c r="Q14" s="571">
        <f t="shared" si="2"/>
        <v>0</v>
      </c>
      <c r="R14" s="571">
        <f t="shared" si="3"/>
        <v>0</v>
      </c>
      <c r="S14" s="578"/>
      <c r="T14" s="567">
        <f t="shared" si="4"/>
        <v>0</v>
      </c>
      <c r="U14" s="566">
        <f t="shared" si="5"/>
        <v>0</v>
      </c>
      <c r="V14" s="572">
        <f t="shared" si="6"/>
        <v>0</v>
      </c>
      <c r="W14" s="594" t="s">
        <v>2</v>
      </c>
    </row>
    <row r="15" spans="1:23">
      <c r="A15" s="72" t="s">
        <v>132</v>
      </c>
      <c r="B15" s="73"/>
      <c r="C15" s="74"/>
      <c r="D15" s="573">
        <v>0</v>
      </c>
      <c r="E15" s="574">
        <v>0</v>
      </c>
      <c r="F15" s="575">
        <v>0</v>
      </c>
      <c r="G15" s="574">
        <v>0</v>
      </c>
      <c r="H15" s="573">
        <v>0</v>
      </c>
      <c r="I15" s="574">
        <v>0</v>
      </c>
      <c r="J15" s="575">
        <v>0</v>
      </c>
      <c r="K15" s="575"/>
      <c r="L15" s="576">
        <v>0</v>
      </c>
      <c r="M15" s="575">
        <v>0</v>
      </c>
      <c r="N15" s="568">
        <f t="shared" si="0"/>
        <v>0</v>
      </c>
      <c r="O15" s="577"/>
      <c r="P15" s="570">
        <f t="shared" si="1"/>
        <v>0</v>
      </c>
      <c r="Q15" s="571">
        <f t="shared" si="2"/>
        <v>0</v>
      </c>
      <c r="R15" s="571">
        <f t="shared" si="3"/>
        <v>0</v>
      </c>
      <c r="S15" s="578"/>
      <c r="T15" s="567">
        <f t="shared" si="4"/>
        <v>0</v>
      </c>
      <c r="U15" s="566">
        <f t="shared" si="5"/>
        <v>0</v>
      </c>
      <c r="V15" s="572">
        <f t="shared" si="6"/>
        <v>0</v>
      </c>
      <c r="W15" s="594" t="s">
        <v>2</v>
      </c>
    </row>
    <row r="16" spans="1:23">
      <c r="A16" s="72" t="s">
        <v>133</v>
      </c>
      <c r="B16" s="73"/>
      <c r="C16" s="74"/>
      <c r="D16" s="573">
        <v>0</v>
      </c>
      <c r="E16" s="574">
        <v>0</v>
      </c>
      <c r="F16" s="575">
        <v>0</v>
      </c>
      <c r="G16" s="574"/>
      <c r="H16" s="573">
        <v>0</v>
      </c>
      <c r="I16" s="574">
        <v>0</v>
      </c>
      <c r="J16" s="575">
        <v>0</v>
      </c>
      <c r="K16" s="575"/>
      <c r="L16" s="576">
        <v>0</v>
      </c>
      <c r="M16" s="575">
        <v>0</v>
      </c>
      <c r="N16" s="568">
        <f t="shared" si="0"/>
        <v>0</v>
      </c>
      <c r="O16" s="577"/>
      <c r="P16" s="570">
        <f t="shared" si="1"/>
        <v>0</v>
      </c>
      <c r="Q16" s="571">
        <f t="shared" si="2"/>
        <v>0</v>
      </c>
      <c r="R16" s="571">
        <f t="shared" si="3"/>
        <v>0</v>
      </c>
      <c r="S16" s="578"/>
      <c r="T16" s="567">
        <f t="shared" si="4"/>
        <v>0</v>
      </c>
      <c r="U16" s="566">
        <f t="shared" si="5"/>
        <v>0</v>
      </c>
      <c r="V16" s="572">
        <f t="shared" si="6"/>
        <v>0</v>
      </c>
      <c r="W16" s="594" t="s">
        <v>2</v>
      </c>
    </row>
    <row r="17" spans="1:23">
      <c r="A17" s="72" t="s">
        <v>134</v>
      </c>
      <c r="B17" s="73"/>
      <c r="C17" s="74"/>
      <c r="D17" s="573">
        <v>1014</v>
      </c>
      <c r="E17" s="574">
        <v>1001</v>
      </c>
      <c r="F17" s="575">
        <v>147374</v>
      </c>
      <c r="G17" s="574"/>
      <c r="H17" s="573">
        <v>1014</v>
      </c>
      <c r="I17" s="574">
        <v>1001</v>
      </c>
      <c r="J17" s="575">
        <v>147374</v>
      </c>
      <c r="K17" s="575"/>
      <c r="L17" s="576">
        <v>0</v>
      </c>
      <c r="M17" s="575">
        <v>13</v>
      </c>
      <c r="N17" s="568">
        <f t="shared" si="0"/>
        <v>2063.2359999999999</v>
      </c>
      <c r="O17" s="577"/>
      <c r="P17" s="570">
        <f t="shared" si="1"/>
        <v>1014</v>
      </c>
      <c r="Q17" s="571">
        <f t="shared" si="2"/>
        <v>1014</v>
      </c>
      <c r="R17" s="571">
        <f t="shared" si="3"/>
        <v>149437.236</v>
      </c>
      <c r="S17" s="578"/>
      <c r="T17" s="567">
        <f t="shared" si="4"/>
        <v>0</v>
      </c>
      <c r="U17" s="566">
        <f t="shared" si="5"/>
        <v>13</v>
      </c>
      <c r="V17" s="572">
        <f t="shared" si="6"/>
        <v>2063.2360000000044</v>
      </c>
      <c r="W17" s="594" t="s">
        <v>2</v>
      </c>
    </row>
    <row r="18" spans="1:23">
      <c r="A18" s="72" t="s">
        <v>135</v>
      </c>
      <c r="B18" s="73"/>
      <c r="C18" s="74"/>
      <c r="D18" s="573">
        <v>289</v>
      </c>
      <c r="E18" s="574">
        <v>289</v>
      </c>
      <c r="F18" s="566">
        <v>39767</v>
      </c>
      <c r="G18" s="574"/>
      <c r="H18" s="573">
        <v>289</v>
      </c>
      <c r="I18" s="574">
        <v>289</v>
      </c>
      <c r="J18" s="566">
        <v>39767</v>
      </c>
      <c r="K18" s="566"/>
      <c r="L18" s="567">
        <v>0</v>
      </c>
      <c r="M18" s="566">
        <v>0</v>
      </c>
      <c r="N18" s="568">
        <f t="shared" si="0"/>
        <v>556.73800000000006</v>
      </c>
      <c r="O18" s="577"/>
      <c r="P18" s="570">
        <f t="shared" si="1"/>
        <v>289</v>
      </c>
      <c r="Q18" s="571">
        <f t="shared" si="2"/>
        <v>289</v>
      </c>
      <c r="R18" s="571">
        <f t="shared" si="3"/>
        <v>40323.737999999998</v>
      </c>
      <c r="S18" s="578"/>
      <c r="T18" s="567">
        <f t="shared" si="4"/>
        <v>0</v>
      </c>
      <c r="U18" s="566">
        <f t="shared" si="5"/>
        <v>0</v>
      </c>
      <c r="V18" s="572">
        <f t="shared" si="6"/>
        <v>556.73799999999756</v>
      </c>
      <c r="W18" s="594" t="s">
        <v>2</v>
      </c>
    </row>
    <row r="19" spans="1:23">
      <c r="A19" s="72" t="s">
        <v>136</v>
      </c>
      <c r="B19" s="73"/>
      <c r="C19" s="74"/>
      <c r="D19" s="573">
        <v>19</v>
      </c>
      <c r="E19" s="574">
        <v>19</v>
      </c>
      <c r="F19" s="575">
        <v>5497</v>
      </c>
      <c r="G19" s="574"/>
      <c r="H19" s="573">
        <v>19</v>
      </c>
      <c r="I19" s="574">
        <v>19</v>
      </c>
      <c r="J19" s="575">
        <v>5497</v>
      </c>
      <c r="K19" s="575"/>
      <c r="L19" s="576">
        <v>0</v>
      </c>
      <c r="M19" s="575">
        <v>0</v>
      </c>
      <c r="N19" s="568">
        <f t="shared" si="0"/>
        <v>76.957999999999998</v>
      </c>
      <c r="O19" s="577"/>
      <c r="P19" s="570">
        <f t="shared" si="1"/>
        <v>19</v>
      </c>
      <c r="Q19" s="571">
        <f t="shared" si="2"/>
        <v>19</v>
      </c>
      <c r="R19" s="571">
        <f t="shared" si="3"/>
        <v>5573.9579999999996</v>
      </c>
      <c r="S19" s="578"/>
      <c r="T19" s="567">
        <f t="shared" si="4"/>
        <v>0</v>
      </c>
      <c r="U19" s="566">
        <f t="shared" si="5"/>
        <v>0</v>
      </c>
      <c r="V19" s="572">
        <f t="shared" si="6"/>
        <v>76.957999999999629</v>
      </c>
      <c r="W19" s="594" t="s">
        <v>2</v>
      </c>
    </row>
    <row r="20" spans="1:23">
      <c r="A20" s="72" t="s">
        <v>137</v>
      </c>
      <c r="B20" s="73"/>
      <c r="C20" s="74"/>
      <c r="D20" s="573">
        <v>61</v>
      </c>
      <c r="E20" s="574">
        <v>41</v>
      </c>
      <c r="F20" s="575">
        <v>6800</v>
      </c>
      <c r="G20" s="574"/>
      <c r="H20" s="573">
        <v>61</v>
      </c>
      <c r="I20" s="574">
        <v>41</v>
      </c>
      <c r="J20" s="575">
        <v>6800</v>
      </c>
      <c r="K20" s="575"/>
      <c r="L20" s="576">
        <v>0</v>
      </c>
      <c r="M20" s="575">
        <v>0</v>
      </c>
      <c r="N20" s="568">
        <f t="shared" si="0"/>
        <v>95.2</v>
      </c>
      <c r="O20" s="577"/>
      <c r="P20" s="570">
        <f t="shared" si="1"/>
        <v>61</v>
      </c>
      <c r="Q20" s="571">
        <f t="shared" si="2"/>
        <v>41</v>
      </c>
      <c r="R20" s="571">
        <f t="shared" si="3"/>
        <v>6895.2</v>
      </c>
      <c r="S20" s="578"/>
      <c r="T20" s="567">
        <f t="shared" si="4"/>
        <v>0</v>
      </c>
      <c r="U20" s="566">
        <f t="shared" si="5"/>
        <v>0</v>
      </c>
      <c r="V20" s="572">
        <f t="shared" si="6"/>
        <v>95.199999999999818</v>
      </c>
      <c r="W20" s="594" t="s">
        <v>2</v>
      </c>
    </row>
    <row r="21" spans="1:23">
      <c r="A21" s="72" t="s">
        <v>138</v>
      </c>
      <c r="B21" s="73"/>
      <c r="C21" s="74"/>
      <c r="D21" s="573">
        <v>18</v>
      </c>
      <c r="E21" s="574">
        <v>18</v>
      </c>
      <c r="F21" s="575">
        <v>2800</v>
      </c>
      <c r="G21" s="574"/>
      <c r="H21" s="573">
        <v>18</v>
      </c>
      <c r="I21" s="574">
        <v>18</v>
      </c>
      <c r="J21" s="575">
        <v>2800</v>
      </c>
      <c r="K21" s="575"/>
      <c r="L21" s="576">
        <v>0</v>
      </c>
      <c r="M21" s="575">
        <v>0</v>
      </c>
      <c r="N21" s="568">
        <f t="shared" si="0"/>
        <v>39.200000000000003</v>
      </c>
      <c r="O21" s="577"/>
      <c r="P21" s="570">
        <f t="shared" si="1"/>
        <v>18</v>
      </c>
      <c r="Q21" s="571">
        <f t="shared" si="2"/>
        <v>18</v>
      </c>
      <c r="R21" s="571">
        <f t="shared" si="3"/>
        <v>2839.2</v>
      </c>
      <c r="S21" s="578"/>
      <c r="T21" s="567">
        <f t="shared" si="4"/>
        <v>0</v>
      </c>
      <c r="U21" s="566">
        <f t="shared" si="5"/>
        <v>0</v>
      </c>
      <c r="V21" s="572">
        <f t="shared" si="6"/>
        <v>39.199999999999818</v>
      </c>
      <c r="W21" s="594" t="s">
        <v>2</v>
      </c>
    </row>
    <row r="22" spans="1:23">
      <c r="A22" s="72" t="s">
        <v>139</v>
      </c>
      <c r="B22" s="73"/>
      <c r="C22" s="74"/>
      <c r="D22" s="573">
        <v>0</v>
      </c>
      <c r="E22" s="574">
        <v>0</v>
      </c>
      <c r="F22" s="575">
        <v>8800</v>
      </c>
      <c r="G22" s="574"/>
      <c r="H22" s="573">
        <v>0</v>
      </c>
      <c r="I22" s="574">
        <v>0</v>
      </c>
      <c r="J22" s="575">
        <v>8800</v>
      </c>
      <c r="K22" s="575"/>
      <c r="L22" s="576">
        <v>0</v>
      </c>
      <c r="M22" s="575">
        <v>0</v>
      </c>
      <c r="N22" s="568">
        <f t="shared" si="0"/>
        <v>123.2</v>
      </c>
      <c r="O22" s="577"/>
      <c r="P22" s="570">
        <f t="shared" si="1"/>
        <v>0</v>
      </c>
      <c r="Q22" s="571">
        <f t="shared" si="2"/>
        <v>0</v>
      </c>
      <c r="R22" s="571">
        <f t="shared" si="3"/>
        <v>8923.2000000000007</v>
      </c>
      <c r="S22" s="578"/>
      <c r="T22" s="567">
        <f t="shared" si="4"/>
        <v>0</v>
      </c>
      <c r="U22" s="566">
        <f t="shared" si="5"/>
        <v>0</v>
      </c>
      <c r="V22" s="572">
        <f t="shared" si="6"/>
        <v>123.20000000000073</v>
      </c>
      <c r="W22" s="594" t="s">
        <v>2</v>
      </c>
    </row>
    <row r="23" spans="1:23">
      <c r="A23" s="72" t="s">
        <v>140</v>
      </c>
      <c r="B23" s="73"/>
      <c r="C23" s="74"/>
      <c r="D23" s="573">
        <v>134</v>
      </c>
      <c r="E23" s="574">
        <v>124</v>
      </c>
      <c r="F23" s="575">
        <v>16000</v>
      </c>
      <c r="G23" s="574"/>
      <c r="H23" s="573">
        <v>134</v>
      </c>
      <c r="I23" s="574">
        <v>124</v>
      </c>
      <c r="J23" s="575">
        <v>16000</v>
      </c>
      <c r="K23" s="575"/>
      <c r="L23" s="576">
        <v>0</v>
      </c>
      <c r="M23" s="575">
        <v>10</v>
      </c>
      <c r="N23" s="568">
        <f t="shared" si="0"/>
        <v>224</v>
      </c>
      <c r="O23" s="577"/>
      <c r="P23" s="570">
        <f t="shared" si="1"/>
        <v>134</v>
      </c>
      <c r="Q23" s="571">
        <f t="shared" si="2"/>
        <v>134</v>
      </c>
      <c r="R23" s="571">
        <f t="shared" si="3"/>
        <v>16224</v>
      </c>
      <c r="S23" s="578"/>
      <c r="T23" s="567">
        <f t="shared" si="4"/>
        <v>0</v>
      </c>
      <c r="U23" s="566">
        <f t="shared" si="5"/>
        <v>10</v>
      </c>
      <c r="V23" s="572">
        <f t="shared" si="6"/>
        <v>224</v>
      </c>
      <c r="W23" s="594" t="s">
        <v>2</v>
      </c>
    </row>
    <row r="24" spans="1:23">
      <c r="A24" s="72" t="s">
        <v>141</v>
      </c>
      <c r="B24" s="73"/>
      <c r="C24" s="74"/>
      <c r="D24" s="573">
        <v>0</v>
      </c>
      <c r="E24" s="574">
        <v>0</v>
      </c>
      <c r="F24" s="575">
        <v>34662</v>
      </c>
      <c r="G24" s="574"/>
      <c r="H24" s="573">
        <v>0</v>
      </c>
      <c r="I24" s="574">
        <v>0</v>
      </c>
      <c r="J24" s="575">
        <v>34662</v>
      </c>
      <c r="K24" s="575"/>
      <c r="L24" s="576">
        <v>0</v>
      </c>
      <c r="M24" s="575">
        <v>0</v>
      </c>
      <c r="N24" s="568">
        <f t="shared" si="0"/>
        <v>485.26800000000003</v>
      </c>
      <c r="O24" s="577"/>
      <c r="P24" s="570">
        <f t="shared" si="1"/>
        <v>0</v>
      </c>
      <c r="Q24" s="571">
        <f t="shared" si="2"/>
        <v>0</v>
      </c>
      <c r="R24" s="571">
        <f t="shared" si="3"/>
        <v>35147.267999999996</v>
      </c>
      <c r="S24" s="572"/>
      <c r="T24" s="567">
        <f t="shared" si="4"/>
        <v>0</v>
      </c>
      <c r="U24" s="566">
        <f t="shared" si="5"/>
        <v>0</v>
      </c>
      <c r="V24" s="572">
        <f t="shared" si="6"/>
        <v>485.26799999999639</v>
      </c>
      <c r="W24" s="594" t="s">
        <v>2</v>
      </c>
    </row>
    <row r="25" spans="1:23" ht="33.75" customHeight="1">
      <c r="A25" s="913" t="s">
        <v>142</v>
      </c>
      <c r="B25" s="914"/>
      <c r="C25" s="915"/>
      <c r="D25" s="573">
        <v>78</v>
      </c>
      <c r="E25" s="574">
        <v>78</v>
      </c>
      <c r="F25" s="575">
        <v>355260</v>
      </c>
      <c r="G25" s="574"/>
      <c r="H25" s="573">
        <v>78</v>
      </c>
      <c r="I25" s="574">
        <v>78</v>
      </c>
      <c r="J25" s="575">
        <v>355260</v>
      </c>
      <c r="K25" s="575"/>
      <c r="L25" s="576">
        <v>0</v>
      </c>
      <c r="M25" s="575">
        <v>0</v>
      </c>
      <c r="N25" s="568">
        <f t="shared" si="0"/>
        <v>4973.6400000000003</v>
      </c>
      <c r="O25" s="577"/>
      <c r="P25" s="570">
        <f t="shared" si="1"/>
        <v>78</v>
      </c>
      <c r="Q25" s="571">
        <f t="shared" si="2"/>
        <v>78</v>
      </c>
      <c r="R25" s="571">
        <f t="shared" si="3"/>
        <v>360233.64</v>
      </c>
      <c r="S25" s="578"/>
      <c r="T25" s="567">
        <f t="shared" si="4"/>
        <v>0</v>
      </c>
      <c r="U25" s="566">
        <f t="shared" si="5"/>
        <v>0</v>
      </c>
      <c r="V25" s="572">
        <f t="shared" si="6"/>
        <v>4973.640000000014</v>
      </c>
      <c r="W25" s="594" t="s">
        <v>2</v>
      </c>
    </row>
    <row r="26" spans="1:23">
      <c r="A26" s="72" t="s">
        <v>143</v>
      </c>
      <c r="B26" s="73"/>
      <c r="C26" s="74"/>
      <c r="D26" s="573">
        <v>77</v>
      </c>
      <c r="E26" s="574">
        <v>39</v>
      </c>
      <c r="F26" s="575">
        <v>77500</v>
      </c>
      <c r="G26" s="574"/>
      <c r="H26" s="573">
        <v>77</v>
      </c>
      <c r="I26" s="574">
        <v>39</v>
      </c>
      <c r="J26" s="575">
        <v>77500</v>
      </c>
      <c r="K26" s="575"/>
      <c r="L26" s="576">
        <v>0</v>
      </c>
      <c r="M26" s="575">
        <v>38</v>
      </c>
      <c r="N26" s="568">
        <f t="shared" si="0"/>
        <v>1085</v>
      </c>
      <c r="O26" s="577"/>
      <c r="P26" s="570">
        <f t="shared" si="1"/>
        <v>77</v>
      </c>
      <c r="Q26" s="571">
        <f t="shared" si="2"/>
        <v>77</v>
      </c>
      <c r="R26" s="571">
        <f t="shared" si="3"/>
        <v>78585</v>
      </c>
      <c r="S26" s="577"/>
      <c r="T26" s="567">
        <f t="shared" si="4"/>
        <v>0</v>
      </c>
      <c r="U26" s="566">
        <f t="shared" si="5"/>
        <v>38</v>
      </c>
      <c r="V26" s="572">
        <f t="shared" si="6"/>
        <v>1085</v>
      </c>
      <c r="W26" s="594" t="s">
        <v>2</v>
      </c>
    </row>
    <row r="27" spans="1:23" s="78" customFormat="1">
      <c r="A27" s="72" t="s">
        <v>144</v>
      </c>
      <c r="B27" s="73"/>
      <c r="C27" s="74"/>
      <c r="D27" s="574">
        <v>0</v>
      </c>
      <c r="E27" s="574">
        <v>0</v>
      </c>
      <c r="F27" s="575">
        <v>80000</v>
      </c>
      <c r="G27" s="577"/>
      <c r="H27" s="574">
        <v>0</v>
      </c>
      <c r="I27" s="574">
        <v>0</v>
      </c>
      <c r="J27" s="575">
        <v>80000</v>
      </c>
      <c r="K27" s="575"/>
      <c r="L27" s="576">
        <v>0</v>
      </c>
      <c r="M27" s="575">
        <v>0</v>
      </c>
      <c r="N27" s="568">
        <f t="shared" si="0"/>
        <v>1120</v>
      </c>
      <c r="O27" s="577"/>
      <c r="P27" s="570">
        <f t="shared" si="1"/>
        <v>0</v>
      </c>
      <c r="Q27" s="571">
        <f t="shared" si="2"/>
        <v>0</v>
      </c>
      <c r="R27" s="571">
        <f t="shared" si="3"/>
        <v>81120</v>
      </c>
      <c r="S27" s="578"/>
      <c r="T27" s="567">
        <f t="shared" si="4"/>
        <v>0</v>
      </c>
      <c r="U27" s="566">
        <f t="shared" si="5"/>
        <v>0</v>
      </c>
      <c r="V27" s="572">
        <f t="shared" si="6"/>
        <v>1120</v>
      </c>
      <c r="W27" s="594" t="s">
        <v>2</v>
      </c>
    </row>
    <row r="28" spans="1:23" s="78" customFormat="1">
      <c r="A28" s="76" t="s">
        <v>145</v>
      </c>
      <c r="B28" s="75"/>
      <c r="C28" s="77"/>
      <c r="D28" s="576">
        <v>0</v>
      </c>
      <c r="E28" s="575">
        <v>0</v>
      </c>
      <c r="F28" s="575">
        <v>101550</v>
      </c>
      <c r="G28" s="575"/>
      <c r="H28" s="576">
        <v>0</v>
      </c>
      <c r="I28" s="575">
        <v>0</v>
      </c>
      <c r="J28" s="575">
        <v>101550</v>
      </c>
      <c r="K28" s="575"/>
      <c r="L28" s="576">
        <v>0</v>
      </c>
      <c r="M28" s="575">
        <v>0</v>
      </c>
      <c r="N28" s="568">
        <f t="shared" si="0"/>
        <v>1421.7</v>
      </c>
      <c r="O28" s="578"/>
      <c r="P28" s="570">
        <f t="shared" si="1"/>
        <v>0</v>
      </c>
      <c r="Q28" s="571">
        <f t="shared" si="2"/>
        <v>0</v>
      </c>
      <c r="R28" s="571">
        <f t="shared" si="3"/>
        <v>102971.7</v>
      </c>
      <c r="S28" s="578"/>
      <c r="T28" s="567">
        <f t="shared" si="4"/>
        <v>0</v>
      </c>
      <c r="U28" s="566">
        <f t="shared" si="5"/>
        <v>0</v>
      </c>
      <c r="V28" s="572">
        <f t="shared" si="6"/>
        <v>1421.6999999999971</v>
      </c>
      <c r="W28" s="594" t="s">
        <v>2</v>
      </c>
    </row>
    <row r="29" spans="1:23" s="78" customFormat="1">
      <c r="A29" s="76" t="s">
        <v>146</v>
      </c>
      <c r="B29" s="75"/>
      <c r="C29" s="77"/>
      <c r="D29" s="576">
        <v>0</v>
      </c>
      <c r="E29" s="575">
        <v>0</v>
      </c>
      <c r="F29" s="575">
        <v>2842</v>
      </c>
      <c r="G29" s="575"/>
      <c r="H29" s="576">
        <v>0</v>
      </c>
      <c r="I29" s="575">
        <v>0</v>
      </c>
      <c r="J29" s="575">
        <v>2842</v>
      </c>
      <c r="K29" s="575"/>
      <c r="L29" s="576">
        <v>0</v>
      </c>
      <c r="M29" s="575">
        <v>0</v>
      </c>
      <c r="N29" s="568">
        <f t="shared" si="0"/>
        <v>39.788000000000004</v>
      </c>
      <c r="O29" s="578"/>
      <c r="P29" s="570">
        <f t="shared" si="1"/>
        <v>0</v>
      </c>
      <c r="Q29" s="571">
        <f t="shared" si="2"/>
        <v>0</v>
      </c>
      <c r="R29" s="571">
        <f t="shared" si="3"/>
        <v>2881.788</v>
      </c>
      <c r="S29" s="578"/>
      <c r="T29" s="567">
        <f t="shared" si="4"/>
        <v>0</v>
      </c>
      <c r="U29" s="566">
        <f t="shared" si="5"/>
        <v>0</v>
      </c>
      <c r="V29" s="572">
        <f t="shared" si="6"/>
        <v>39.788000000000011</v>
      </c>
      <c r="W29" s="594" t="s">
        <v>2</v>
      </c>
    </row>
    <row r="30" spans="1:23" s="78" customFormat="1">
      <c r="A30" s="76" t="s">
        <v>147</v>
      </c>
      <c r="B30" s="75"/>
      <c r="C30" s="77"/>
      <c r="D30" s="576">
        <v>0</v>
      </c>
      <c r="E30" s="575">
        <v>0</v>
      </c>
      <c r="F30" s="575">
        <v>237109</v>
      </c>
      <c r="G30" s="575"/>
      <c r="H30" s="576">
        <v>0</v>
      </c>
      <c r="I30" s="575">
        <v>0</v>
      </c>
      <c r="J30" s="575">
        <v>237109</v>
      </c>
      <c r="K30" s="575"/>
      <c r="L30" s="576">
        <v>0</v>
      </c>
      <c r="M30" s="575">
        <v>0</v>
      </c>
      <c r="N30" s="568">
        <f t="shared" si="0"/>
        <v>3319.5260000000003</v>
      </c>
      <c r="O30" s="578"/>
      <c r="P30" s="570">
        <f t="shared" si="1"/>
        <v>0</v>
      </c>
      <c r="Q30" s="571">
        <f t="shared" si="2"/>
        <v>0</v>
      </c>
      <c r="R30" s="571">
        <f t="shared" si="3"/>
        <v>240428.52600000001</v>
      </c>
      <c r="S30" s="578"/>
      <c r="T30" s="567">
        <f t="shared" si="4"/>
        <v>0</v>
      </c>
      <c r="U30" s="566">
        <f t="shared" si="5"/>
        <v>0</v>
      </c>
      <c r="V30" s="572">
        <f t="shared" si="6"/>
        <v>3319.5260000000126</v>
      </c>
      <c r="W30" s="594" t="s">
        <v>2</v>
      </c>
    </row>
    <row r="31" spans="1:23" s="78" customFormat="1">
      <c r="A31" s="76" t="s">
        <v>148</v>
      </c>
      <c r="B31" s="75"/>
      <c r="C31" s="77"/>
      <c r="D31" s="576">
        <v>0</v>
      </c>
      <c r="E31" s="575">
        <v>0</v>
      </c>
      <c r="F31" s="575">
        <v>0</v>
      </c>
      <c r="G31" s="575"/>
      <c r="H31" s="576">
        <v>0</v>
      </c>
      <c r="I31" s="575">
        <v>0</v>
      </c>
      <c r="J31" s="575">
        <v>0</v>
      </c>
      <c r="K31" s="575"/>
      <c r="L31" s="576">
        <v>0</v>
      </c>
      <c r="M31" s="575">
        <v>0</v>
      </c>
      <c r="N31" s="568">
        <f t="shared" si="0"/>
        <v>0</v>
      </c>
      <c r="O31" s="578"/>
      <c r="P31" s="570">
        <f t="shared" si="1"/>
        <v>0</v>
      </c>
      <c r="Q31" s="571">
        <f t="shared" si="2"/>
        <v>0</v>
      </c>
      <c r="R31" s="571">
        <f t="shared" si="3"/>
        <v>0</v>
      </c>
      <c r="S31" s="578"/>
      <c r="T31" s="567">
        <f t="shared" si="4"/>
        <v>0</v>
      </c>
      <c r="U31" s="566">
        <f t="shared" si="5"/>
        <v>0</v>
      </c>
      <c r="V31" s="572">
        <f t="shared" si="6"/>
        <v>0</v>
      </c>
      <c r="W31" s="594" t="s">
        <v>2</v>
      </c>
    </row>
    <row r="32" spans="1:23" s="78" customFormat="1">
      <c r="A32" s="76" t="s">
        <v>149</v>
      </c>
      <c r="B32" s="75"/>
      <c r="C32" s="77"/>
      <c r="D32" s="576">
        <v>0</v>
      </c>
      <c r="E32" s="575">
        <v>0</v>
      </c>
      <c r="F32" s="575">
        <v>0</v>
      </c>
      <c r="G32" s="575"/>
      <c r="H32" s="576">
        <v>0</v>
      </c>
      <c r="I32" s="575">
        <v>0</v>
      </c>
      <c r="J32" s="575">
        <v>0</v>
      </c>
      <c r="K32" s="575"/>
      <c r="L32" s="576">
        <v>0</v>
      </c>
      <c r="M32" s="575">
        <v>0</v>
      </c>
      <c r="N32" s="568">
        <f t="shared" si="0"/>
        <v>0</v>
      </c>
      <c r="O32" s="578"/>
      <c r="P32" s="570">
        <f t="shared" si="1"/>
        <v>0</v>
      </c>
      <c r="Q32" s="571">
        <f t="shared" si="2"/>
        <v>0</v>
      </c>
      <c r="R32" s="571">
        <f t="shared" si="3"/>
        <v>0</v>
      </c>
      <c r="S32" s="578"/>
      <c r="T32" s="567">
        <f t="shared" si="4"/>
        <v>0</v>
      </c>
      <c r="U32" s="566">
        <f t="shared" si="5"/>
        <v>0</v>
      </c>
      <c r="V32" s="572">
        <f t="shared" si="6"/>
        <v>0</v>
      </c>
      <c r="W32" s="594" t="s">
        <v>2</v>
      </c>
    </row>
    <row r="33" spans="1:28" s="78" customFormat="1">
      <c r="A33" s="76" t="s">
        <v>150</v>
      </c>
      <c r="B33" s="75"/>
      <c r="C33" s="77"/>
      <c r="D33" s="576">
        <v>0</v>
      </c>
      <c r="E33" s="575">
        <v>0</v>
      </c>
      <c r="F33" s="575">
        <v>9012</v>
      </c>
      <c r="G33" s="575"/>
      <c r="H33" s="576">
        <v>0</v>
      </c>
      <c r="I33" s="575">
        <v>0</v>
      </c>
      <c r="J33" s="575">
        <v>9012</v>
      </c>
      <c r="K33" s="575"/>
      <c r="L33" s="576">
        <v>0</v>
      </c>
      <c r="M33" s="575">
        <v>0</v>
      </c>
      <c r="N33" s="568">
        <f t="shared" si="0"/>
        <v>126.16800000000001</v>
      </c>
      <c r="O33" s="578"/>
      <c r="P33" s="570">
        <f t="shared" si="1"/>
        <v>0</v>
      </c>
      <c r="Q33" s="571">
        <f t="shared" si="2"/>
        <v>0</v>
      </c>
      <c r="R33" s="571">
        <f t="shared" si="3"/>
        <v>9138.1679999999997</v>
      </c>
      <c r="S33" s="578"/>
      <c r="T33" s="567">
        <f t="shared" si="4"/>
        <v>0</v>
      </c>
      <c r="U33" s="566">
        <f t="shared" si="5"/>
        <v>0</v>
      </c>
      <c r="V33" s="572">
        <f t="shared" si="6"/>
        <v>126.16799999999967</v>
      </c>
      <c r="W33" s="594" t="s">
        <v>2</v>
      </c>
    </row>
    <row r="34" spans="1:28">
      <c r="A34" s="76" t="s">
        <v>151</v>
      </c>
      <c r="B34" s="75"/>
      <c r="C34" s="77"/>
      <c r="D34" s="576">
        <v>0</v>
      </c>
      <c r="E34" s="575">
        <v>0</v>
      </c>
      <c r="F34" s="575">
        <v>0</v>
      </c>
      <c r="G34" s="575"/>
      <c r="H34" s="576">
        <v>0</v>
      </c>
      <c r="I34" s="575">
        <v>0</v>
      </c>
      <c r="J34" s="575">
        <v>0</v>
      </c>
      <c r="K34" s="575"/>
      <c r="L34" s="576">
        <v>0</v>
      </c>
      <c r="M34" s="575">
        <v>0</v>
      </c>
      <c r="N34" s="568">
        <f t="shared" si="0"/>
        <v>0</v>
      </c>
      <c r="O34" s="578"/>
      <c r="P34" s="570">
        <f t="shared" si="1"/>
        <v>0</v>
      </c>
      <c r="Q34" s="571">
        <f t="shared" si="2"/>
        <v>0</v>
      </c>
      <c r="R34" s="571">
        <f t="shared" si="3"/>
        <v>0</v>
      </c>
      <c r="S34" s="579"/>
      <c r="T34" s="567">
        <f t="shared" si="4"/>
        <v>0</v>
      </c>
      <c r="U34" s="566">
        <f t="shared" si="5"/>
        <v>0</v>
      </c>
      <c r="V34" s="572">
        <f t="shared" si="6"/>
        <v>0</v>
      </c>
      <c r="W34" s="594" t="s">
        <v>2</v>
      </c>
    </row>
    <row r="35" spans="1:28" s="78" customFormat="1">
      <c r="A35" s="72" t="s">
        <v>152</v>
      </c>
      <c r="B35" s="73"/>
      <c r="C35" s="74"/>
      <c r="D35" s="573">
        <v>776</v>
      </c>
      <c r="E35" s="574">
        <v>773</v>
      </c>
      <c r="F35" s="575">
        <v>133000</v>
      </c>
      <c r="G35" s="574"/>
      <c r="H35" s="573">
        <v>776</v>
      </c>
      <c r="I35" s="574">
        <v>773</v>
      </c>
      <c r="J35" s="575">
        <v>133000</v>
      </c>
      <c r="K35" s="575"/>
      <c r="L35" s="576">
        <v>5</v>
      </c>
      <c r="M35" s="575">
        <v>8</v>
      </c>
      <c r="N35" s="568">
        <f t="shared" si="0"/>
        <v>1862</v>
      </c>
      <c r="O35" s="577"/>
      <c r="P35" s="570">
        <f t="shared" si="1"/>
        <v>781</v>
      </c>
      <c r="Q35" s="571">
        <f t="shared" si="2"/>
        <v>781</v>
      </c>
      <c r="R35" s="571">
        <f t="shared" si="3"/>
        <v>134862</v>
      </c>
      <c r="S35" s="578"/>
      <c r="T35" s="567">
        <f t="shared" si="4"/>
        <v>5</v>
      </c>
      <c r="U35" s="566">
        <f t="shared" si="5"/>
        <v>8</v>
      </c>
      <c r="V35" s="572">
        <f t="shared" si="6"/>
        <v>1862</v>
      </c>
      <c r="W35" s="594" t="s">
        <v>2</v>
      </c>
    </row>
    <row r="36" spans="1:28">
      <c r="A36" s="76" t="s">
        <v>153</v>
      </c>
      <c r="B36" s="75"/>
      <c r="C36" s="77"/>
      <c r="D36" s="576">
        <v>0</v>
      </c>
      <c r="E36" s="575">
        <v>0</v>
      </c>
      <c r="F36" s="575">
        <v>3600</v>
      </c>
      <c r="G36" s="575"/>
      <c r="H36" s="576">
        <v>0</v>
      </c>
      <c r="I36" s="575">
        <v>0</v>
      </c>
      <c r="J36" s="575">
        <v>3600</v>
      </c>
      <c r="K36" s="575"/>
      <c r="L36" s="576">
        <v>0</v>
      </c>
      <c r="M36" s="575">
        <v>0</v>
      </c>
      <c r="N36" s="568">
        <f t="shared" si="0"/>
        <v>50.4</v>
      </c>
      <c r="O36" s="578"/>
      <c r="P36" s="570">
        <f t="shared" si="1"/>
        <v>0</v>
      </c>
      <c r="Q36" s="571">
        <f t="shared" si="2"/>
        <v>0</v>
      </c>
      <c r="R36" s="571">
        <f t="shared" si="3"/>
        <v>3650.4</v>
      </c>
      <c r="S36" s="578"/>
      <c r="T36" s="567">
        <f t="shared" si="4"/>
        <v>0</v>
      </c>
      <c r="U36" s="566">
        <f t="shared" si="5"/>
        <v>0</v>
      </c>
      <c r="V36" s="572">
        <f t="shared" si="6"/>
        <v>50.400000000000091</v>
      </c>
      <c r="W36" s="594" t="s">
        <v>2</v>
      </c>
    </row>
    <row r="37" spans="1:28">
      <c r="A37" s="72"/>
      <c r="B37" s="73"/>
      <c r="C37" s="74"/>
      <c r="D37" s="580"/>
      <c r="E37" s="581"/>
      <c r="F37" s="582"/>
      <c r="G37" s="574"/>
      <c r="H37" s="580"/>
      <c r="I37" s="581"/>
      <c r="J37" s="582"/>
      <c r="K37" s="582"/>
      <c r="L37" s="583"/>
      <c r="M37" s="582"/>
      <c r="N37" s="568">
        <f t="shared" si="0"/>
        <v>0</v>
      </c>
      <c r="O37" s="577"/>
      <c r="P37" s="570"/>
      <c r="Q37" s="571"/>
      <c r="R37" s="571"/>
      <c r="S37" s="578"/>
      <c r="T37" s="576">
        <f t="shared" si="4"/>
        <v>0</v>
      </c>
      <c r="U37" s="584">
        <f t="shared" si="5"/>
        <v>0</v>
      </c>
      <c r="V37" s="572">
        <f t="shared" si="6"/>
        <v>0</v>
      </c>
      <c r="W37" s="594" t="s">
        <v>2</v>
      </c>
    </row>
    <row r="38" spans="1:28">
      <c r="A38" s="71"/>
      <c r="B38" s="79" t="s">
        <v>154</v>
      </c>
      <c r="C38" s="80"/>
      <c r="D38" s="585">
        <f>SUM(D11:D37)</f>
        <v>3323</v>
      </c>
      <c r="E38" s="586">
        <f>SUM(E11:E37)</f>
        <v>3239</v>
      </c>
      <c r="F38" s="586">
        <f>SUM(F11:F37)</f>
        <v>1484163</v>
      </c>
      <c r="G38" s="586"/>
      <c r="H38" s="587">
        <f>SUM(H11:H37)</f>
        <v>3323</v>
      </c>
      <c r="I38" s="588">
        <f>SUM(I11:I37)</f>
        <v>3239</v>
      </c>
      <c r="J38" s="588">
        <f>SUM(J11:J37)</f>
        <v>1484163</v>
      </c>
      <c r="K38" s="586"/>
      <c r="L38" s="585">
        <f t="shared" ref="L38:R38" si="7">SUM(L11:L37)</f>
        <v>5</v>
      </c>
      <c r="M38" s="586">
        <f t="shared" si="7"/>
        <v>69</v>
      </c>
      <c r="N38" s="588">
        <f t="shared" si="7"/>
        <v>20778.282000000007</v>
      </c>
      <c r="O38" s="589">
        <f t="shared" si="7"/>
        <v>0</v>
      </c>
      <c r="P38" s="590">
        <f t="shared" si="7"/>
        <v>3328</v>
      </c>
      <c r="Q38" s="591">
        <f t="shared" si="7"/>
        <v>3308</v>
      </c>
      <c r="R38" s="588">
        <f t="shared" si="7"/>
        <v>1504941.2820000001</v>
      </c>
      <c r="S38" s="592"/>
      <c r="T38" s="587">
        <f t="shared" si="4"/>
        <v>5</v>
      </c>
      <c r="U38" s="588">
        <f t="shared" si="5"/>
        <v>69</v>
      </c>
      <c r="V38" s="593">
        <f t="shared" si="6"/>
        <v>20778.282000000123</v>
      </c>
      <c r="W38" s="594" t="s">
        <v>2</v>
      </c>
    </row>
    <row r="39" spans="1:28">
      <c r="A39" s="36"/>
      <c r="B39" s="36"/>
      <c r="C39" s="36"/>
      <c r="D39" s="36"/>
      <c r="E39" s="36"/>
      <c r="F39" s="36"/>
      <c r="G39" s="36"/>
      <c r="H39" s="36"/>
      <c r="I39" s="36"/>
      <c r="J39" s="36"/>
      <c r="K39" s="36"/>
      <c r="L39" s="36"/>
      <c r="M39" s="36"/>
      <c r="N39" s="36"/>
      <c r="O39" s="36"/>
      <c r="P39" s="43"/>
      <c r="Q39" s="43"/>
      <c r="R39" s="43"/>
      <c r="S39" s="43"/>
      <c r="T39" s="43"/>
      <c r="U39" s="43"/>
      <c r="V39" s="43"/>
      <c r="W39" s="594" t="s">
        <v>2</v>
      </c>
    </row>
    <row r="40" spans="1:28">
      <c r="A40" s="37" t="s">
        <v>369</v>
      </c>
      <c r="P40" s="78"/>
      <c r="Q40" s="78"/>
      <c r="R40" s="78"/>
      <c r="S40" s="43"/>
      <c r="T40" s="43"/>
      <c r="U40" s="43"/>
      <c r="V40" s="43"/>
      <c r="W40" s="595" t="s">
        <v>21</v>
      </c>
      <c r="X40" s="81"/>
      <c r="Y40" s="81"/>
      <c r="Z40" s="81"/>
      <c r="AA40" s="81"/>
      <c r="AB40" s="81"/>
    </row>
    <row r="41" spans="1:28">
      <c r="A41" s="909"/>
      <c r="B41" s="909"/>
      <c r="C41" s="909"/>
      <c r="D41" s="909"/>
      <c r="E41" s="909"/>
      <c r="F41" s="909"/>
      <c r="G41" s="909"/>
      <c r="H41" s="909"/>
      <c r="I41" s="909"/>
      <c r="J41" s="909"/>
      <c r="K41" s="909"/>
      <c r="L41" s="909"/>
      <c r="M41" s="909"/>
      <c r="N41" s="909"/>
      <c r="O41" s="909"/>
      <c r="P41" s="909"/>
      <c r="Q41" s="909"/>
      <c r="R41" s="909"/>
      <c r="S41" s="66"/>
      <c r="T41" s="66"/>
      <c r="U41" s="66"/>
      <c r="V41" s="66"/>
      <c r="W41" s="595"/>
      <c r="X41" s="81"/>
      <c r="Y41" s="81"/>
      <c r="Z41" s="81"/>
      <c r="AA41" s="81"/>
      <c r="AB41" s="81"/>
    </row>
    <row r="42" spans="1:28">
      <c r="A42" s="82"/>
      <c r="B42" s="82"/>
      <c r="C42" s="82"/>
      <c r="D42" s="82"/>
      <c r="E42" s="82"/>
      <c r="F42" s="82"/>
      <c r="G42" s="82"/>
      <c r="H42" s="82"/>
      <c r="I42" s="82"/>
      <c r="J42" s="82"/>
      <c r="K42" s="82"/>
      <c r="L42" s="82"/>
      <c r="M42" s="82"/>
      <c r="N42" s="82"/>
      <c r="O42" s="82"/>
      <c r="P42" s="82"/>
      <c r="Q42" s="82"/>
      <c r="R42" s="82"/>
      <c r="S42" s="66"/>
      <c r="T42" s="66"/>
      <c r="U42" s="66"/>
      <c r="V42" s="66"/>
      <c r="W42" s="595"/>
      <c r="X42" s="81"/>
      <c r="Y42" s="81"/>
      <c r="Z42" s="81"/>
      <c r="AA42" s="81"/>
      <c r="AB42" s="81"/>
    </row>
    <row r="43" spans="1:28">
      <c r="A43" s="78"/>
      <c r="B43" s="78"/>
      <c r="C43" s="78"/>
      <c r="D43" s="78"/>
      <c r="E43" s="78"/>
      <c r="F43" s="83"/>
      <c r="G43" s="83"/>
      <c r="H43" s="66"/>
      <c r="I43" s="66"/>
      <c r="J43" s="83"/>
      <c r="K43" s="78"/>
      <c r="L43" s="78"/>
      <c r="M43" s="78"/>
      <c r="N43" s="78"/>
      <c r="O43" s="78"/>
      <c r="P43" s="78"/>
      <c r="Q43" s="78"/>
      <c r="R43" s="78"/>
      <c r="S43" s="65"/>
      <c r="T43" s="65"/>
      <c r="U43" s="65"/>
      <c r="V43" s="65"/>
      <c r="W43" s="595"/>
      <c r="X43" s="81"/>
      <c r="Y43" s="81"/>
      <c r="Z43" s="81"/>
      <c r="AA43" s="81"/>
      <c r="AB43" s="81"/>
    </row>
    <row r="44" spans="1:28">
      <c r="A44" s="78"/>
      <c r="B44" s="43"/>
      <c r="C44" s="65"/>
      <c r="D44" s="65"/>
      <c r="E44" s="65"/>
      <c r="F44" s="65"/>
      <c r="G44" s="65"/>
      <c r="H44" s="66"/>
      <c r="I44" s="66"/>
      <c r="J44" s="65"/>
      <c r="K44" s="65"/>
      <c r="L44" s="65"/>
      <c r="M44" s="65"/>
      <c r="N44" s="65"/>
      <c r="O44" s="65"/>
      <c r="P44" s="65"/>
      <c r="Q44" s="65"/>
      <c r="R44" s="65"/>
      <c r="S44" s="65"/>
      <c r="T44" s="65"/>
      <c r="U44" s="65"/>
      <c r="V44" s="65"/>
    </row>
    <row r="45" spans="1:28">
      <c r="F45" s="84"/>
      <c r="G45" s="84"/>
      <c r="H45" s="66"/>
      <c r="I45" s="66"/>
      <c r="J45" s="84"/>
    </row>
    <row r="46" spans="1:28">
      <c r="F46" s="84"/>
      <c r="G46" s="84"/>
      <c r="H46" s="66"/>
      <c r="I46" s="66"/>
      <c r="J46" s="84"/>
    </row>
    <row r="47" spans="1:28">
      <c r="F47" s="84"/>
      <c r="G47" s="84"/>
      <c r="H47" s="66"/>
      <c r="I47" s="66"/>
      <c r="J47" s="84"/>
    </row>
    <row r="48" spans="1:28">
      <c r="F48" s="84"/>
      <c r="G48" s="84"/>
      <c r="H48" s="66"/>
      <c r="I48" s="66"/>
      <c r="J48" s="84"/>
    </row>
    <row r="49" spans="6:10">
      <c r="F49" s="84"/>
      <c r="G49" s="84"/>
      <c r="H49" s="66"/>
      <c r="I49" s="66"/>
      <c r="J49" s="84"/>
    </row>
    <row r="50" spans="6:10">
      <c r="F50" s="84"/>
      <c r="G50" s="84"/>
      <c r="H50" s="66"/>
      <c r="I50" s="66"/>
      <c r="J50" s="84"/>
    </row>
    <row r="51" spans="6:10">
      <c r="F51" s="84"/>
      <c r="G51" s="84"/>
      <c r="H51" s="66"/>
      <c r="I51" s="66"/>
      <c r="J51" s="84"/>
    </row>
    <row r="52" spans="6:10">
      <c r="F52" s="84"/>
      <c r="G52" s="84"/>
      <c r="H52" s="66"/>
      <c r="I52" s="66"/>
      <c r="J52" s="84"/>
    </row>
    <row r="53" spans="6:10">
      <c r="F53" s="84"/>
      <c r="G53" s="84"/>
      <c r="H53" s="66"/>
      <c r="I53" s="66"/>
      <c r="J53" s="84"/>
    </row>
    <row r="54" spans="6:10">
      <c r="F54" s="84"/>
      <c r="G54" s="84"/>
      <c r="H54" s="66"/>
      <c r="I54" s="66"/>
      <c r="J54" s="84"/>
    </row>
    <row r="55" spans="6:10">
      <c r="F55" s="84"/>
      <c r="G55" s="84"/>
      <c r="H55" s="66"/>
      <c r="I55" s="66"/>
      <c r="J55" s="84"/>
    </row>
    <row r="56" spans="6:10">
      <c r="F56" s="84"/>
      <c r="G56" s="84"/>
      <c r="H56" s="66"/>
      <c r="I56" s="66"/>
      <c r="J56" s="84"/>
    </row>
    <row r="57" spans="6:10">
      <c r="F57" s="84"/>
      <c r="G57" s="84"/>
      <c r="H57" s="66"/>
      <c r="I57" s="66"/>
      <c r="J57" s="84"/>
    </row>
    <row r="58" spans="6:10">
      <c r="F58" s="84"/>
      <c r="G58" s="84"/>
      <c r="H58" s="66"/>
      <c r="I58" s="66"/>
      <c r="J58" s="84"/>
    </row>
    <row r="59" spans="6:10">
      <c r="F59" s="84"/>
      <c r="G59" s="84"/>
      <c r="H59" s="66"/>
      <c r="I59" s="66"/>
      <c r="J59" s="84"/>
    </row>
    <row r="60" spans="6:10">
      <c r="F60" s="84"/>
      <c r="G60" s="84"/>
      <c r="H60" s="65"/>
      <c r="I60" s="65"/>
      <c r="J60" s="84"/>
    </row>
    <row r="61" spans="6:10">
      <c r="F61" s="84"/>
      <c r="G61" s="84"/>
      <c r="H61" s="65"/>
      <c r="I61" s="65"/>
      <c r="J61" s="84"/>
    </row>
    <row r="62" spans="6:10">
      <c r="F62" s="84"/>
      <c r="G62" s="84"/>
      <c r="H62" s="65"/>
      <c r="I62" s="65"/>
      <c r="J62" s="84"/>
    </row>
    <row r="63" spans="6:10">
      <c r="F63" s="84"/>
      <c r="G63" s="84"/>
      <c r="H63" s="65"/>
      <c r="I63" s="65"/>
      <c r="J63" s="84"/>
    </row>
    <row r="64" spans="6:10">
      <c r="F64" s="84"/>
      <c r="G64" s="84"/>
      <c r="H64" s="65"/>
      <c r="I64" s="65"/>
      <c r="J64" s="84"/>
    </row>
    <row r="65" spans="6:10">
      <c r="F65" s="84"/>
      <c r="G65" s="84"/>
      <c r="H65" s="65"/>
      <c r="I65" s="65"/>
      <c r="J65" s="84"/>
    </row>
    <row r="66" spans="6:10">
      <c r="F66" s="84"/>
      <c r="G66" s="84"/>
      <c r="H66" s="65"/>
      <c r="I66" s="65"/>
      <c r="J66" s="84"/>
    </row>
    <row r="67" spans="6:10">
      <c r="F67" s="84"/>
      <c r="G67" s="84"/>
      <c r="H67" s="66"/>
      <c r="I67" s="66"/>
      <c r="J67" s="84"/>
    </row>
    <row r="68" spans="6:10">
      <c r="F68" s="84"/>
      <c r="G68" s="84"/>
      <c r="H68" s="65"/>
      <c r="I68" s="65"/>
      <c r="J68" s="84"/>
    </row>
    <row r="69" spans="6:10">
      <c r="F69" s="84"/>
      <c r="G69" s="84"/>
      <c r="H69" s="65"/>
      <c r="I69" s="65"/>
      <c r="J69" s="84"/>
    </row>
    <row r="70" spans="6:10">
      <c r="F70" s="84"/>
      <c r="G70" s="84"/>
      <c r="H70" s="84"/>
      <c r="I70" s="84"/>
      <c r="J70" s="84"/>
    </row>
  </sheetData>
  <mergeCells count="4">
    <mergeCell ref="A41:R41"/>
    <mergeCell ref="H8:K8"/>
    <mergeCell ref="L8:O8"/>
    <mergeCell ref="A25:C25"/>
  </mergeCells>
  <phoneticPr fontId="67" type="noConversion"/>
  <printOptions horizontalCentered="1"/>
  <pageMargins left="0.2" right="0.2" top="0.5" bottom="0.5" header="0.5" footer="0.5"/>
  <pageSetup scale="60" orientation="landscape" horizontalDpi="300" verticalDpi="300" r:id="rId1"/>
  <headerFooter alignWithMargins="0">
    <oddFooter>&amp;C&amp;"Times New Roman,Regular"&amp;11Exhibit H - Summary of Reimbursable and Transfer Resources</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O230"/>
  <sheetViews>
    <sheetView view="pageBreakPreview" zoomScale="85" zoomScaleNormal="75" zoomScaleSheetLayoutView="85" workbookViewId="0">
      <selection activeCell="Q32" sqref="Q32"/>
    </sheetView>
  </sheetViews>
  <sheetFormatPr defaultColWidth="21.6640625" defaultRowHeight="15"/>
  <cols>
    <col min="1" max="1" width="21.6640625" style="85" customWidth="1"/>
    <col min="2" max="2" width="10.109375" style="85" customWidth="1"/>
    <col min="3" max="3" width="10.33203125" style="85" customWidth="1"/>
    <col min="4" max="4" width="11.77734375" style="85" customWidth="1"/>
    <col min="5" max="5" width="10.88671875" style="85" customWidth="1"/>
    <col min="6" max="6" width="11.77734375" style="85" customWidth="1"/>
    <col min="7" max="7" width="9.6640625" style="85" customWidth="1"/>
    <col min="8" max="8" width="11.5546875" style="85" customWidth="1"/>
    <col min="9" max="9" width="9.77734375" style="85" customWidth="1"/>
    <col min="10" max="10" width="10.44140625" style="85" hidden="1" customWidth="1"/>
    <col min="11" max="11" width="10.77734375" style="85" customWidth="1"/>
    <col min="12" max="12" width="9.77734375" style="85" customWidth="1"/>
    <col min="13" max="13" width="11.88671875" style="85" customWidth="1"/>
    <col min="14" max="14" width="14.21875" style="85" customWidth="1"/>
    <col min="15" max="15" width="8.88671875" style="702" customWidth="1"/>
    <col min="16" max="254" width="8.88671875" style="85" customWidth="1"/>
    <col min="255" max="255" width="5.88671875" style="85" customWidth="1"/>
    <col min="256" max="16384" width="21.6640625" style="85"/>
  </cols>
  <sheetData>
    <row r="1" spans="1:15" ht="20.25" customHeight="1">
      <c r="A1" s="212" t="s">
        <v>370</v>
      </c>
      <c r="B1" s="213"/>
      <c r="C1" s="213"/>
      <c r="D1" s="213"/>
      <c r="E1" s="213"/>
      <c r="F1" s="213"/>
      <c r="G1" s="213"/>
      <c r="H1" s="213"/>
      <c r="I1" s="213"/>
      <c r="J1" s="213"/>
      <c r="K1" s="213"/>
      <c r="L1" s="213"/>
      <c r="M1" s="213"/>
      <c r="N1" s="213"/>
      <c r="O1" s="699" t="s">
        <v>2</v>
      </c>
    </row>
    <row r="2" spans="1:15" ht="20.25">
      <c r="A2" s="212"/>
      <c r="B2" s="213"/>
      <c r="C2" s="213"/>
      <c r="D2" s="213"/>
      <c r="E2" s="213"/>
      <c r="F2" s="213"/>
      <c r="G2" s="213"/>
      <c r="H2" s="213"/>
      <c r="I2" s="213"/>
      <c r="J2" s="213"/>
      <c r="K2" s="213"/>
      <c r="L2" s="213"/>
      <c r="M2" s="213"/>
      <c r="N2" s="213"/>
      <c r="O2" s="699" t="s">
        <v>2</v>
      </c>
    </row>
    <row r="3" spans="1:15" ht="12.6" customHeight="1">
      <c r="A3" s="212"/>
      <c r="B3" s="213"/>
      <c r="C3" s="213"/>
      <c r="D3" s="213"/>
      <c r="E3" s="213"/>
      <c r="F3" s="213"/>
      <c r="G3" s="213"/>
      <c r="H3" s="213"/>
      <c r="I3" s="213"/>
      <c r="J3" s="213"/>
      <c r="K3" s="213"/>
      <c r="L3" s="213"/>
      <c r="M3" s="213"/>
      <c r="N3" s="213"/>
      <c r="O3" s="699" t="s">
        <v>2</v>
      </c>
    </row>
    <row r="4" spans="1:15" ht="15.75">
      <c r="A4" s="214" t="s">
        <v>371</v>
      </c>
      <c r="B4" s="215"/>
      <c r="C4" s="215"/>
      <c r="D4" s="215"/>
      <c r="E4" s="215"/>
      <c r="F4" s="215"/>
      <c r="G4" s="215"/>
      <c r="H4" s="215"/>
      <c r="I4" s="216"/>
      <c r="J4" s="216"/>
      <c r="K4" s="216"/>
      <c r="L4" s="216"/>
      <c r="M4" s="216"/>
      <c r="N4" s="216"/>
      <c r="O4" s="699" t="s">
        <v>2</v>
      </c>
    </row>
    <row r="5" spans="1:15" ht="15.75">
      <c r="A5" s="916" t="s">
        <v>297</v>
      </c>
      <c r="B5" s="916"/>
      <c r="C5" s="916"/>
      <c r="D5" s="916"/>
      <c r="E5" s="916"/>
      <c r="F5" s="916"/>
      <c r="G5" s="916"/>
      <c r="H5" s="916"/>
      <c r="I5" s="916"/>
      <c r="J5" s="916"/>
      <c r="K5" s="916"/>
      <c r="L5" s="916"/>
      <c r="M5" s="916"/>
      <c r="N5" s="916"/>
      <c r="O5" s="699" t="s">
        <v>2</v>
      </c>
    </row>
    <row r="6" spans="1:15" ht="15.75">
      <c r="A6" s="215" t="s">
        <v>298</v>
      </c>
      <c r="B6" s="215"/>
      <c r="C6" s="215"/>
      <c r="D6" s="215"/>
      <c r="E6" s="215"/>
      <c r="F6" s="215"/>
      <c r="G6" s="215"/>
      <c r="H6" s="215"/>
      <c r="I6" s="216"/>
      <c r="J6" s="216"/>
      <c r="K6" s="216"/>
      <c r="L6" s="216"/>
      <c r="M6" s="216"/>
      <c r="N6" s="216"/>
      <c r="O6" s="699" t="s">
        <v>2</v>
      </c>
    </row>
    <row r="7" spans="1:15">
      <c r="A7" s="213"/>
      <c r="B7" s="213"/>
      <c r="C7" s="213"/>
      <c r="D7" s="213"/>
      <c r="E7" s="213"/>
      <c r="F7" s="213"/>
      <c r="G7" s="213"/>
      <c r="H7" s="213"/>
      <c r="I7" s="213"/>
      <c r="J7" s="213"/>
      <c r="K7" s="213"/>
      <c r="L7" s="213"/>
      <c r="M7" s="213"/>
      <c r="N7" s="213"/>
      <c r="O7" s="699" t="s">
        <v>2</v>
      </c>
    </row>
    <row r="8" spans="1:15">
      <c r="A8" s="217"/>
      <c r="B8" s="217"/>
      <c r="C8" s="217"/>
      <c r="D8" s="217"/>
      <c r="E8" s="217"/>
      <c r="F8" s="217"/>
      <c r="G8" s="217"/>
      <c r="H8" s="217"/>
      <c r="I8" s="217"/>
      <c r="J8" s="217"/>
      <c r="K8" s="217"/>
      <c r="L8" s="217"/>
      <c r="M8" s="217"/>
      <c r="N8" s="217"/>
      <c r="O8" s="699" t="s">
        <v>2</v>
      </c>
    </row>
    <row r="9" spans="1:15" ht="40.5" customHeight="1">
      <c r="A9" s="218"/>
      <c r="B9" s="219"/>
      <c r="C9" s="220" t="s">
        <v>155</v>
      </c>
      <c r="D9" s="221"/>
      <c r="E9" s="220" t="s">
        <v>431</v>
      </c>
      <c r="F9" s="221"/>
      <c r="G9" s="222"/>
      <c r="H9" s="917" t="s">
        <v>12</v>
      </c>
      <c r="I9" s="918"/>
      <c r="J9" s="919"/>
      <c r="K9" s="919"/>
      <c r="L9" s="919"/>
      <c r="M9" s="919"/>
      <c r="N9" s="920"/>
      <c r="O9" s="699" t="s">
        <v>2</v>
      </c>
    </row>
    <row r="10" spans="1:15">
      <c r="A10" s="223"/>
      <c r="B10" s="224"/>
      <c r="C10" s="225"/>
      <c r="D10" s="226"/>
      <c r="E10" s="227"/>
      <c r="F10" s="226"/>
      <c r="G10" s="228" t="s">
        <v>156</v>
      </c>
      <c r="H10" s="229"/>
      <c r="I10" s="230"/>
      <c r="J10" s="229"/>
      <c r="K10" s="229"/>
      <c r="L10" s="229"/>
      <c r="M10" s="229" t="s">
        <v>14</v>
      </c>
      <c r="N10" s="229"/>
      <c r="O10" s="699" t="s">
        <v>2</v>
      </c>
    </row>
    <row r="11" spans="1:15">
      <c r="A11" s="223"/>
      <c r="B11" s="224"/>
      <c r="C11" s="225" t="s">
        <v>14</v>
      </c>
      <c r="D11" s="226" t="s">
        <v>14</v>
      </c>
      <c r="E11" s="227" t="s">
        <v>14</v>
      </c>
      <c r="F11" s="226" t="s">
        <v>14</v>
      </c>
      <c r="G11" s="228" t="s">
        <v>157</v>
      </c>
      <c r="H11" s="231" t="s">
        <v>158</v>
      </c>
      <c r="I11" s="231" t="s">
        <v>158</v>
      </c>
      <c r="J11" s="231" t="s">
        <v>158</v>
      </c>
      <c r="K11" s="229" t="s">
        <v>159</v>
      </c>
      <c r="L11" s="231" t="s">
        <v>14</v>
      </c>
      <c r="M11" s="231" t="s">
        <v>160</v>
      </c>
      <c r="N11" s="231" t="s">
        <v>14</v>
      </c>
      <c r="O11" s="699" t="s">
        <v>2</v>
      </c>
    </row>
    <row r="12" spans="1:15">
      <c r="A12" s="232" t="s">
        <v>372</v>
      </c>
      <c r="B12" s="224"/>
      <c r="C12" s="233" t="s">
        <v>161</v>
      </c>
      <c r="D12" s="234" t="s">
        <v>160</v>
      </c>
      <c r="E12" s="235" t="s">
        <v>161</v>
      </c>
      <c r="F12" s="234" t="s">
        <v>160</v>
      </c>
      <c r="G12" s="236" t="s">
        <v>162</v>
      </c>
      <c r="H12" s="237" t="s">
        <v>49</v>
      </c>
      <c r="I12" s="237" t="s">
        <v>50</v>
      </c>
      <c r="J12" s="237" t="s">
        <v>163</v>
      </c>
      <c r="K12" s="237" t="s">
        <v>164</v>
      </c>
      <c r="L12" s="237" t="s">
        <v>161</v>
      </c>
      <c r="M12" s="237" t="s">
        <v>164</v>
      </c>
      <c r="N12" s="237" t="s">
        <v>160</v>
      </c>
      <c r="O12" s="699" t="s">
        <v>2</v>
      </c>
    </row>
    <row r="13" spans="1:15">
      <c r="A13" s="238" t="s">
        <v>165</v>
      </c>
      <c r="B13" s="239"/>
      <c r="C13" s="596">
        <v>12781</v>
      </c>
      <c r="D13" s="596">
        <v>1041</v>
      </c>
      <c r="E13" s="596">
        <v>12781</v>
      </c>
      <c r="F13" s="596">
        <v>1041</v>
      </c>
      <c r="G13" s="597">
        <v>132</v>
      </c>
      <c r="H13" s="596">
        <v>81</v>
      </c>
      <c r="I13" s="596">
        <v>-1</v>
      </c>
      <c r="J13" s="596">
        <v>0</v>
      </c>
      <c r="K13" s="596">
        <f t="shared" ref="K13:K41" si="0">H13+I13+J13</f>
        <v>80</v>
      </c>
      <c r="L13" s="596">
        <f t="shared" ref="L13:L41" si="1">K13+E13+G13</f>
        <v>12993</v>
      </c>
      <c r="M13" s="596">
        <v>0</v>
      </c>
      <c r="N13" s="596">
        <f t="shared" ref="N13:N41" si="2">+M13+F13</f>
        <v>1041</v>
      </c>
      <c r="O13" s="699" t="s">
        <v>2</v>
      </c>
    </row>
    <row r="14" spans="1:15">
      <c r="A14" s="240" t="s">
        <v>166</v>
      </c>
      <c r="B14" s="241"/>
      <c r="C14" s="596">
        <v>2978</v>
      </c>
      <c r="D14" s="596">
        <v>205</v>
      </c>
      <c r="E14" s="598">
        <v>2978</v>
      </c>
      <c r="F14" s="596">
        <v>205</v>
      </c>
      <c r="G14" s="597">
        <v>8</v>
      </c>
      <c r="H14" s="596">
        <v>3</v>
      </c>
      <c r="I14" s="596">
        <v>0</v>
      </c>
      <c r="J14" s="597">
        <v>0</v>
      </c>
      <c r="K14" s="597">
        <f t="shared" si="0"/>
        <v>3</v>
      </c>
      <c r="L14" s="596">
        <f t="shared" si="1"/>
        <v>2989</v>
      </c>
      <c r="M14" s="597">
        <v>0</v>
      </c>
      <c r="N14" s="596">
        <f t="shared" si="2"/>
        <v>205</v>
      </c>
      <c r="O14" s="699" t="s">
        <v>2</v>
      </c>
    </row>
    <row r="15" spans="1:15">
      <c r="A15" s="240" t="s">
        <v>167</v>
      </c>
      <c r="B15" s="241"/>
      <c r="C15" s="596">
        <v>187</v>
      </c>
      <c r="D15" s="596">
        <v>299</v>
      </c>
      <c r="E15" s="598">
        <v>187</v>
      </c>
      <c r="F15" s="596">
        <v>299</v>
      </c>
      <c r="G15" s="597">
        <v>0</v>
      </c>
      <c r="H15" s="596">
        <v>0</v>
      </c>
      <c r="I15" s="596">
        <v>0</v>
      </c>
      <c r="J15" s="597">
        <v>0</v>
      </c>
      <c r="K15" s="597">
        <f t="shared" si="0"/>
        <v>0</v>
      </c>
      <c r="L15" s="596">
        <f t="shared" si="1"/>
        <v>187</v>
      </c>
      <c r="M15" s="597">
        <v>0</v>
      </c>
      <c r="N15" s="596">
        <f t="shared" si="2"/>
        <v>299</v>
      </c>
      <c r="O15" s="699" t="s">
        <v>2</v>
      </c>
    </row>
    <row r="16" spans="1:15">
      <c r="A16" s="238" t="s">
        <v>168</v>
      </c>
      <c r="B16" s="239"/>
      <c r="C16" s="596">
        <v>740</v>
      </c>
      <c r="D16" s="596">
        <v>57</v>
      </c>
      <c r="E16" s="598">
        <v>740</v>
      </c>
      <c r="F16" s="596">
        <v>57</v>
      </c>
      <c r="G16" s="597">
        <v>0</v>
      </c>
      <c r="H16" s="596">
        <v>7</v>
      </c>
      <c r="I16" s="596">
        <v>0</v>
      </c>
      <c r="J16" s="597">
        <v>0</v>
      </c>
      <c r="K16" s="597">
        <f t="shared" si="0"/>
        <v>7</v>
      </c>
      <c r="L16" s="596">
        <f t="shared" si="1"/>
        <v>747</v>
      </c>
      <c r="M16" s="597">
        <v>0</v>
      </c>
      <c r="N16" s="596">
        <f t="shared" si="2"/>
        <v>57</v>
      </c>
      <c r="O16" s="699" t="s">
        <v>2</v>
      </c>
    </row>
    <row r="17" spans="1:15">
      <c r="A17" s="238" t="s">
        <v>169</v>
      </c>
      <c r="B17" s="239"/>
      <c r="C17" s="596">
        <v>374</v>
      </c>
      <c r="D17" s="596">
        <v>30</v>
      </c>
      <c r="E17" s="598">
        <v>349</v>
      </c>
      <c r="F17" s="596">
        <v>30</v>
      </c>
      <c r="G17" s="597">
        <v>0</v>
      </c>
      <c r="H17" s="596">
        <v>0</v>
      </c>
      <c r="I17" s="596">
        <v>0</v>
      </c>
      <c r="J17" s="597">
        <v>0</v>
      </c>
      <c r="K17" s="597">
        <f t="shared" si="0"/>
        <v>0</v>
      </c>
      <c r="L17" s="596">
        <f t="shared" si="1"/>
        <v>349</v>
      </c>
      <c r="M17" s="597">
        <v>0</v>
      </c>
      <c r="N17" s="596">
        <f t="shared" si="2"/>
        <v>30</v>
      </c>
      <c r="O17" s="699" t="s">
        <v>2</v>
      </c>
    </row>
    <row r="18" spans="1:15">
      <c r="A18" s="242" t="s">
        <v>170</v>
      </c>
      <c r="B18" s="243"/>
      <c r="C18" s="596">
        <v>149</v>
      </c>
      <c r="D18" s="596">
        <v>129</v>
      </c>
      <c r="E18" s="598">
        <v>94</v>
      </c>
      <c r="F18" s="596">
        <v>129</v>
      </c>
      <c r="G18" s="597">
        <v>0</v>
      </c>
      <c r="H18" s="596">
        <v>0</v>
      </c>
      <c r="I18" s="596">
        <v>0</v>
      </c>
      <c r="J18" s="597">
        <v>0</v>
      </c>
      <c r="K18" s="597">
        <f t="shared" si="0"/>
        <v>0</v>
      </c>
      <c r="L18" s="596">
        <f t="shared" si="1"/>
        <v>94</v>
      </c>
      <c r="M18" s="597">
        <v>0</v>
      </c>
      <c r="N18" s="596">
        <f t="shared" si="2"/>
        <v>129</v>
      </c>
      <c r="O18" s="699" t="s">
        <v>2</v>
      </c>
    </row>
    <row r="19" spans="1:15">
      <c r="A19" s="238" t="s">
        <v>171</v>
      </c>
      <c r="B19" s="239"/>
      <c r="C19" s="596">
        <v>332</v>
      </c>
      <c r="D19" s="596">
        <v>11</v>
      </c>
      <c r="E19" s="598">
        <v>302</v>
      </c>
      <c r="F19" s="596">
        <v>11</v>
      </c>
      <c r="G19" s="597">
        <v>0</v>
      </c>
      <c r="H19" s="596">
        <v>0</v>
      </c>
      <c r="I19" s="596">
        <v>0</v>
      </c>
      <c r="J19" s="597">
        <v>0</v>
      </c>
      <c r="K19" s="597">
        <f t="shared" si="0"/>
        <v>0</v>
      </c>
      <c r="L19" s="596">
        <f t="shared" si="1"/>
        <v>302</v>
      </c>
      <c r="M19" s="597">
        <v>0</v>
      </c>
      <c r="N19" s="596">
        <f t="shared" si="2"/>
        <v>11</v>
      </c>
      <c r="O19" s="699" t="s">
        <v>2</v>
      </c>
    </row>
    <row r="20" spans="1:15">
      <c r="A20" s="238" t="s">
        <v>172</v>
      </c>
      <c r="B20" s="239"/>
      <c r="C20" s="596">
        <v>6567</v>
      </c>
      <c r="D20" s="596">
        <v>767</v>
      </c>
      <c r="E20" s="598">
        <f>6723-6</f>
        <v>6717</v>
      </c>
      <c r="F20" s="596">
        <v>767</v>
      </c>
      <c r="G20" s="597">
        <v>93</v>
      </c>
      <c r="H20" s="596">
        <v>34</v>
      </c>
      <c r="I20" s="596">
        <v>-5</v>
      </c>
      <c r="J20" s="597">
        <v>0</v>
      </c>
      <c r="K20" s="597">
        <f t="shared" si="0"/>
        <v>29</v>
      </c>
      <c r="L20" s="596">
        <f t="shared" si="1"/>
        <v>6839</v>
      </c>
      <c r="M20" s="596">
        <v>0</v>
      </c>
      <c r="N20" s="596">
        <f t="shared" si="2"/>
        <v>767</v>
      </c>
      <c r="O20" s="699" t="s">
        <v>2</v>
      </c>
    </row>
    <row r="21" spans="1:15">
      <c r="A21" s="238" t="s">
        <v>173</v>
      </c>
      <c r="B21" s="239"/>
      <c r="C21" s="596">
        <v>126</v>
      </c>
      <c r="D21" s="596">
        <v>6</v>
      </c>
      <c r="E21" s="598">
        <v>126</v>
      </c>
      <c r="F21" s="596">
        <v>6</v>
      </c>
      <c r="G21" s="597">
        <v>0</v>
      </c>
      <c r="H21" s="596">
        <v>0</v>
      </c>
      <c r="I21" s="596">
        <v>0</v>
      </c>
      <c r="J21" s="597">
        <v>0</v>
      </c>
      <c r="K21" s="597">
        <f t="shared" si="0"/>
        <v>0</v>
      </c>
      <c r="L21" s="596">
        <f t="shared" si="1"/>
        <v>126</v>
      </c>
      <c r="M21" s="597">
        <v>0</v>
      </c>
      <c r="N21" s="596">
        <f t="shared" si="2"/>
        <v>6</v>
      </c>
      <c r="O21" s="699" t="s">
        <v>2</v>
      </c>
    </row>
    <row r="22" spans="1:15">
      <c r="A22" s="238" t="s">
        <v>174</v>
      </c>
      <c r="B22" s="239"/>
      <c r="C22" s="596">
        <v>636</v>
      </c>
      <c r="D22" s="596">
        <v>21</v>
      </c>
      <c r="E22" s="598">
        <v>896</v>
      </c>
      <c r="F22" s="596">
        <v>21</v>
      </c>
      <c r="G22" s="597">
        <v>54</v>
      </c>
      <c r="H22" s="596">
        <v>0</v>
      </c>
      <c r="I22" s="596">
        <v>0</v>
      </c>
      <c r="J22" s="597">
        <v>0</v>
      </c>
      <c r="K22" s="597">
        <f t="shared" si="0"/>
        <v>0</v>
      </c>
      <c r="L22" s="596">
        <f t="shared" si="1"/>
        <v>950</v>
      </c>
      <c r="M22" s="597">
        <v>0</v>
      </c>
      <c r="N22" s="596">
        <f t="shared" si="2"/>
        <v>21</v>
      </c>
      <c r="O22" s="699" t="s">
        <v>2</v>
      </c>
    </row>
    <row r="23" spans="1:15">
      <c r="A23" s="238" t="s">
        <v>175</v>
      </c>
      <c r="B23" s="239"/>
      <c r="C23" s="596">
        <v>67</v>
      </c>
      <c r="D23" s="596">
        <v>2</v>
      </c>
      <c r="E23" s="598">
        <v>67</v>
      </c>
      <c r="F23" s="596">
        <v>2</v>
      </c>
      <c r="G23" s="597">
        <v>0</v>
      </c>
      <c r="H23" s="596">
        <v>0</v>
      </c>
      <c r="I23" s="596">
        <v>0</v>
      </c>
      <c r="J23" s="597">
        <v>0</v>
      </c>
      <c r="K23" s="597">
        <f t="shared" si="0"/>
        <v>0</v>
      </c>
      <c r="L23" s="596">
        <f t="shared" si="1"/>
        <v>67</v>
      </c>
      <c r="M23" s="597">
        <v>0</v>
      </c>
      <c r="N23" s="596">
        <f t="shared" si="2"/>
        <v>2</v>
      </c>
      <c r="O23" s="699" t="s">
        <v>2</v>
      </c>
    </row>
    <row r="24" spans="1:15">
      <c r="A24" s="238" t="s">
        <v>176</v>
      </c>
      <c r="B24" s="239"/>
      <c r="C24" s="596">
        <v>747</v>
      </c>
      <c r="D24" s="596">
        <v>59</v>
      </c>
      <c r="E24" s="598">
        <v>747</v>
      </c>
      <c r="F24" s="596">
        <v>59</v>
      </c>
      <c r="G24" s="597">
        <v>0</v>
      </c>
      <c r="H24" s="596">
        <v>1</v>
      </c>
      <c r="I24" s="596">
        <v>0</v>
      </c>
      <c r="J24" s="597">
        <v>0</v>
      </c>
      <c r="K24" s="597">
        <f t="shared" si="0"/>
        <v>1</v>
      </c>
      <c r="L24" s="596">
        <f t="shared" si="1"/>
        <v>748</v>
      </c>
      <c r="M24" s="597">
        <v>0</v>
      </c>
      <c r="N24" s="596">
        <f t="shared" si="2"/>
        <v>59</v>
      </c>
      <c r="O24" s="699" t="s">
        <v>2</v>
      </c>
    </row>
    <row r="25" spans="1:15">
      <c r="A25" s="238" t="s">
        <v>177</v>
      </c>
      <c r="B25" s="239"/>
      <c r="C25" s="596">
        <v>215</v>
      </c>
      <c r="D25" s="596">
        <v>1</v>
      </c>
      <c r="E25" s="598">
        <v>215</v>
      </c>
      <c r="F25" s="596">
        <v>1</v>
      </c>
      <c r="G25" s="597">
        <v>0</v>
      </c>
      <c r="H25" s="596">
        <v>3</v>
      </c>
      <c r="I25" s="596">
        <v>0</v>
      </c>
      <c r="J25" s="597">
        <v>0</v>
      </c>
      <c r="K25" s="597">
        <f t="shared" si="0"/>
        <v>3</v>
      </c>
      <c r="L25" s="596">
        <f t="shared" si="1"/>
        <v>218</v>
      </c>
      <c r="M25" s="597">
        <v>0</v>
      </c>
      <c r="N25" s="596">
        <f t="shared" si="2"/>
        <v>1</v>
      </c>
      <c r="O25" s="699" t="s">
        <v>2</v>
      </c>
    </row>
    <row r="26" spans="1:15">
      <c r="A26" s="244" t="s">
        <v>178</v>
      </c>
      <c r="B26" s="245"/>
      <c r="C26" s="596">
        <v>947</v>
      </c>
      <c r="D26" s="596">
        <v>30</v>
      </c>
      <c r="E26" s="598">
        <v>967</v>
      </c>
      <c r="F26" s="596">
        <v>30</v>
      </c>
      <c r="G26" s="597">
        <v>0</v>
      </c>
      <c r="H26" s="596">
        <v>0</v>
      </c>
      <c r="I26" s="596">
        <v>0</v>
      </c>
      <c r="J26" s="597">
        <v>0</v>
      </c>
      <c r="K26" s="597">
        <f t="shared" si="0"/>
        <v>0</v>
      </c>
      <c r="L26" s="596">
        <f t="shared" si="1"/>
        <v>967</v>
      </c>
      <c r="M26" s="597">
        <v>0</v>
      </c>
      <c r="N26" s="596">
        <f t="shared" si="2"/>
        <v>30</v>
      </c>
      <c r="O26" s="699" t="s">
        <v>2</v>
      </c>
    </row>
    <row r="27" spans="1:15">
      <c r="A27" s="238" t="s">
        <v>179</v>
      </c>
      <c r="B27" s="239"/>
      <c r="C27" s="596">
        <v>862</v>
      </c>
      <c r="D27" s="596">
        <v>29</v>
      </c>
      <c r="E27" s="598">
        <v>862</v>
      </c>
      <c r="F27" s="596">
        <v>29</v>
      </c>
      <c r="G27" s="597">
        <v>0</v>
      </c>
      <c r="H27" s="596">
        <v>0</v>
      </c>
      <c r="I27" s="596">
        <v>0</v>
      </c>
      <c r="J27" s="597">
        <v>0</v>
      </c>
      <c r="K27" s="597">
        <f t="shared" si="0"/>
        <v>0</v>
      </c>
      <c r="L27" s="596">
        <f t="shared" si="1"/>
        <v>862</v>
      </c>
      <c r="M27" s="597">
        <v>0</v>
      </c>
      <c r="N27" s="596">
        <f t="shared" si="2"/>
        <v>29</v>
      </c>
      <c r="O27" s="699" t="s">
        <v>2</v>
      </c>
    </row>
    <row r="28" spans="1:15">
      <c r="A28" s="238" t="s">
        <v>180</v>
      </c>
      <c r="B28" s="239"/>
      <c r="C28" s="596">
        <v>424</v>
      </c>
      <c r="D28" s="596">
        <v>79</v>
      </c>
      <c r="E28" s="598">
        <v>229</v>
      </c>
      <c r="F28" s="596">
        <v>79</v>
      </c>
      <c r="G28" s="597">
        <v>0</v>
      </c>
      <c r="H28" s="596">
        <v>0</v>
      </c>
      <c r="I28" s="596">
        <v>0</v>
      </c>
      <c r="J28" s="597">
        <v>0</v>
      </c>
      <c r="K28" s="597">
        <f t="shared" si="0"/>
        <v>0</v>
      </c>
      <c r="L28" s="596">
        <f t="shared" si="1"/>
        <v>229</v>
      </c>
      <c r="M28" s="597">
        <v>0</v>
      </c>
      <c r="N28" s="596">
        <f t="shared" si="2"/>
        <v>79</v>
      </c>
      <c r="O28" s="699" t="s">
        <v>2</v>
      </c>
    </row>
    <row r="29" spans="1:15">
      <c r="A29" s="238" t="s">
        <v>181</v>
      </c>
      <c r="B29" s="239"/>
      <c r="C29" s="596">
        <v>189</v>
      </c>
      <c r="D29" s="596">
        <v>38</v>
      </c>
      <c r="E29" s="598">
        <v>189</v>
      </c>
      <c r="F29" s="596">
        <v>38</v>
      </c>
      <c r="G29" s="597">
        <v>0</v>
      </c>
      <c r="H29" s="596">
        <v>0</v>
      </c>
      <c r="I29" s="596">
        <v>0</v>
      </c>
      <c r="J29" s="597">
        <v>0</v>
      </c>
      <c r="K29" s="597">
        <f t="shared" si="0"/>
        <v>0</v>
      </c>
      <c r="L29" s="596">
        <f t="shared" si="1"/>
        <v>189</v>
      </c>
      <c r="M29" s="597">
        <v>0</v>
      </c>
      <c r="N29" s="596">
        <f t="shared" si="2"/>
        <v>38</v>
      </c>
      <c r="O29" s="699" t="s">
        <v>2</v>
      </c>
    </row>
    <row r="30" spans="1:15">
      <c r="A30" s="238" t="s">
        <v>182</v>
      </c>
      <c r="B30" s="239"/>
      <c r="C30" s="596">
        <v>360</v>
      </c>
      <c r="D30" s="596">
        <v>22</v>
      </c>
      <c r="E30" s="598">
        <v>365</v>
      </c>
      <c r="F30" s="596">
        <v>22</v>
      </c>
      <c r="G30" s="597">
        <v>0</v>
      </c>
      <c r="H30" s="596">
        <v>0</v>
      </c>
      <c r="I30" s="596">
        <v>0</v>
      </c>
      <c r="J30" s="597">
        <v>0</v>
      </c>
      <c r="K30" s="597">
        <f t="shared" si="0"/>
        <v>0</v>
      </c>
      <c r="L30" s="596">
        <f t="shared" si="1"/>
        <v>365</v>
      </c>
      <c r="M30" s="597">
        <v>0</v>
      </c>
      <c r="N30" s="596">
        <f t="shared" si="2"/>
        <v>22</v>
      </c>
      <c r="O30" s="699" t="s">
        <v>2</v>
      </c>
    </row>
    <row r="31" spans="1:15">
      <c r="A31" s="242" t="s">
        <v>183</v>
      </c>
      <c r="B31" s="243"/>
      <c r="C31" s="596">
        <v>151</v>
      </c>
      <c r="D31" s="596">
        <v>3</v>
      </c>
      <c r="E31" s="598">
        <v>129</v>
      </c>
      <c r="F31" s="596">
        <v>3</v>
      </c>
      <c r="G31" s="597">
        <v>0</v>
      </c>
      <c r="H31" s="596">
        <v>3</v>
      </c>
      <c r="I31" s="596">
        <v>0</v>
      </c>
      <c r="J31" s="597">
        <v>0</v>
      </c>
      <c r="K31" s="597">
        <f t="shared" si="0"/>
        <v>3</v>
      </c>
      <c r="L31" s="596">
        <f t="shared" si="1"/>
        <v>132</v>
      </c>
      <c r="M31" s="597">
        <v>0</v>
      </c>
      <c r="N31" s="596">
        <f t="shared" si="2"/>
        <v>3</v>
      </c>
      <c r="O31" s="699" t="s">
        <v>2</v>
      </c>
    </row>
    <row r="32" spans="1:15">
      <c r="A32" s="238" t="s">
        <v>184</v>
      </c>
      <c r="B32" s="239"/>
      <c r="C32" s="596">
        <v>40</v>
      </c>
      <c r="D32" s="596">
        <v>1</v>
      </c>
      <c r="E32" s="598">
        <v>65</v>
      </c>
      <c r="F32" s="596">
        <v>1</v>
      </c>
      <c r="G32" s="597">
        <v>0</v>
      </c>
      <c r="H32" s="596">
        <v>0</v>
      </c>
      <c r="I32" s="596">
        <v>0</v>
      </c>
      <c r="J32" s="597">
        <v>0</v>
      </c>
      <c r="K32" s="597">
        <f t="shared" si="0"/>
        <v>0</v>
      </c>
      <c r="L32" s="596">
        <f t="shared" si="1"/>
        <v>65</v>
      </c>
      <c r="M32" s="597">
        <v>0</v>
      </c>
      <c r="N32" s="596">
        <f t="shared" si="2"/>
        <v>1</v>
      </c>
      <c r="O32" s="699" t="s">
        <v>2</v>
      </c>
    </row>
    <row r="33" spans="1:15">
      <c r="A33" s="246" t="s">
        <v>185</v>
      </c>
      <c r="B33" s="247"/>
      <c r="C33" s="596">
        <v>295</v>
      </c>
      <c r="D33" s="596">
        <v>245</v>
      </c>
      <c r="E33" s="598">
        <v>265</v>
      </c>
      <c r="F33" s="596">
        <v>245</v>
      </c>
      <c r="G33" s="597">
        <v>0</v>
      </c>
      <c r="H33" s="596">
        <v>0</v>
      </c>
      <c r="I33" s="596">
        <v>0</v>
      </c>
      <c r="J33" s="597">
        <v>0</v>
      </c>
      <c r="K33" s="597">
        <f t="shared" si="0"/>
        <v>0</v>
      </c>
      <c r="L33" s="596">
        <f t="shared" si="1"/>
        <v>265</v>
      </c>
      <c r="M33" s="597">
        <v>0</v>
      </c>
      <c r="N33" s="596">
        <f t="shared" si="2"/>
        <v>245</v>
      </c>
      <c r="O33" s="699" t="s">
        <v>2</v>
      </c>
    </row>
    <row r="34" spans="1:15">
      <c r="A34" s="238" t="s">
        <v>186</v>
      </c>
      <c r="B34" s="239"/>
      <c r="C34" s="596">
        <v>137</v>
      </c>
      <c r="D34" s="596">
        <v>8</v>
      </c>
      <c r="E34" s="598">
        <v>134</v>
      </c>
      <c r="F34" s="596">
        <v>8</v>
      </c>
      <c r="G34" s="597">
        <v>0</v>
      </c>
      <c r="H34" s="596">
        <v>0</v>
      </c>
      <c r="I34" s="596">
        <v>0</v>
      </c>
      <c r="J34" s="597">
        <v>0</v>
      </c>
      <c r="K34" s="597">
        <f t="shared" si="0"/>
        <v>0</v>
      </c>
      <c r="L34" s="596">
        <f t="shared" si="1"/>
        <v>134</v>
      </c>
      <c r="M34" s="597">
        <v>0</v>
      </c>
      <c r="N34" s="596">
        <f t="shared" si="2"/>
        <v>8</v>
      </c>
      <c r="O34" s="699" t="s">
        <v>2</v>
      </c>
    </row>
    <row r="35" spans="1:15">
      <c r="A35" s="238" t="s">
        <v>187</v>
      </c>
      <c r="B35" s="239"/>
      <c r="C35" s="596">
        <v>1253</v>
      </c>
      <c r="D35" s="596">
        <v>132</v>
      </c>
      <c r="E35" s="598">
        <v>1303</v>
      </c>
      <c r="F35" s="596">
        <v>132</v>
      </c>
      <c r="G35" s="597">
        <v>0</v>
      </c>
      <c r="H35" s="596">
        <v>37</v>
      </c>
      <c r="I35" s="596">
        <v>0</v>
      </c>
      <c r="J35" s="597">
        <v>0</v>
      </c>
      <c r="K35" s="597">
        <f t="shared" si="0"/>
        <v>37</v>
      </c>
      <c r="L35" s="596">
        <f t="shared" si="1"/>
        <v>1340</v>
      </c>
      <c r="M35" s="597">
        <v>0</v>
      </c>
      <c r="N35" s="596">
        <f t="shared" si="2"/>
        <v>132</v>
      </c>
      <c r="O35" s="699" t="s">
        <v>2</v>
      </c>
    </row>
    <row r="36" spans="1:15">
      <c r="A36" s="238" t="s">
        <v>188</v>
      </c>
      <c r="B36" s="239"/>
      <c r="C36" s="596">
        <v>106</v>
      </c>
      <c r="D36" s="596">
        <v>4</v>
      </c>
      <c r="E36" s="598">
        <v>86</v>
      </c>
      <c r="F36" s="596">
        <v>4</v>
      </c>
      <c r="G36" s="597">
        <v>0</v>
      </c>
      <c r="H36" s="596">
        <v>0</v>
      </c>
      <c r="I36" s="596">
        <v>0</v>
      </c>
      <c r="J36" s="597">
        <v>0</v>
      </c>
      <c r="K36" s="597">
        <f t="shared" si="0"/>
        <v>0</v>
      </c>
      <c r="L36" s="596">
        <f t="shared" si="1"/>
        <v>86</v>
      </c>
      <c r="M36" s="597">
        <v>0</v>
      </c>
      <c r="N36" s="596">
        <f t="shared" si="2"/>
        <v>4</v>
      </c>
      <c r="O36" s="699" t="s">
        <v>2</v>
      </c>
    </row>
    <row r="37" spans="1:15">
      <c r="A37" s="238" t="s">
        <v>189</v>
      </c>
      <c r="B37" s="239"/>
      <c r="C37" s="596">
        <v>1898</v>
      </c>
      <c r="D37" s="596">
        <v>52</v>
      </c>
      <c r="E37" s="598">
        <v>1823</v>
      </c>
      <c r="F37" s="596">
        <v>52</v>
      </c>
      <c r="G37" s="597">
        <v>9</v>
      </c>
      <c r="H37" s="596">
        <v>12</v>
      </c>
      <c r="I37" s="596">
        <v>0</v>
      </c>
      <c r="J37" s="597">
        <v>0</v>
      </c>
      <c r="K37" s="597">
        <f t="shared" si="0"/>
        <v>12</v>
      </c>
      <c r="L37" s="596">
        <f t="shared" si="1"/>
        <v>1844</v>
      </c>
      <c r="M37" s="596">
        <v>0</v>
      </c>
      <c r="N37" s="596">
        <f t="shared" si="2"/>
        <v>52</v>
      </c>
      <c r="O37" s="699" t="s">
        <v>2</v>
      </c>
    </row>
    <row r="38" spans="1:15">
      <c r="A38" s="238" t="s">
        <v>190</v>
      </c>
      <c r="B38" s="239"/>
      <c r="C38" s="596">
        <v>23</v>
      </c>
      <c r="D38" s="596">
        <v>4</v>
      </c>
      <c r="E38" s="598">
        <v>21</v>
      </c>
      <c r="F38" s="596">
        <v>4</v>
      </c>
      <c r="G38" s="597">
        <v>0</v>
      </c>
      <c r="H38" s="596">
        <v>0</v>
      </c>
      <c r="I38" s="596">
        <v>0</v>
      </c>
      <c r="J38" s="597">
        <v>0</v>
      </c>
      <c r="K38" s="597">
        <f t="shared" si="0"/>
        <v>0</v>
      </c>
      <c r="L38" s="596">
        <f t="shared" si="1"/>
        <v>21</v>
      </c>
      <c r="M38" s="597">
        <v>0</v>
      </c>
      <c r="N38" s="596">
        <f t="shared" si="2"/>
        <v>4</v>
      </c>
      <c r="O38" s="699" t="s">
        <v>2</v>
      </c>
    </row>
    <row r="39" spans="1:15">
      <c r="A39" s="238" t="s">
        <v>191</v>
      </c>
      <c r="B39" s="239"/>
      <c r="C39" s="596">
        <v>21</v>
      </c>
      <c r="D39" s="596">
        <v>1</v>
      </c>
      <c r="E39" s="598">
        <v>18</v>
      </c>
      <c r="F39" s="596">
        <v>1</v>
      </c>
      <c r="G39" s="597">
        <v>0</v>
      </c>
      <c r="H39" s="596">
        <v>0</v>
      </c>
      <c r="I39" s="596">
        <v>0</v>
      </c>
      <c r="J39" s="597">
        <v>0</v>
      </c>
      <c r="K39" s="597">
        <f t="shared" si="0"/>
        <v>0</v>
      </c>
      <c r="L39" s="596">
        <f t="shared" si="1"/>
        <v>18</v>
      </c>
      <c r="M39" s="597">
        <v>0</v>
      </c>
      <c r="N39" s="596">
        <f t="shared" si="2"/>
        <v>1</v>
      </c>
      <c r="O39" s="699" t="s">
        <v>2</v>
      </c>
    </row>
    <row r="40" spans="1:15">
      <c r="A40" s="238" t="s">
        <v>192</v>
      </c>
      <c r="B40" s="239"/>
      <c r="C40" s="596">
        <v>24</v>
      </c>
      <c r="D40" s="596">
        <v>2</v>
      </c>
      <c r="E40" s="597">
        <v>24</v>
      </c>
      <c r="F40" s="596">
        <v>2</v>
      </c>
      <c r="G40" s="597">
        <v>0</v>
      </c>
      <c r="H40" s="596">
        <v>0</v>
      </c>
      <c r="I40" s="596">
        <v>0</v>
      </c>
      <c r="J40" s="597">
        <v>0</v>
      </c>
      <c r="K40" s="597">
        <f t="shared" si="0"/>
        <v>0</v>
      </c>
      <c r="L40" s="596">
        <f t="shared" si="1"/>
        <v>24</v>
      </c>
      <c r="M40" s="597">
        <v>0</v>
      </c>
      <c r="N40" s="596">
        <f t="shared" si="2"/>
        <v>2</v>
      </c>
      <c r="O40" s="699" t="s">
        <v>2</v>
      </c>
    </row>
    <row r="41" spans="1:15">
      <c r="A41" s="248" t="s">
        <v>193</v>
      </c>
      <c r="B41" s="249"/>
      <c r="C41" s="596">
        <v>369</v>
      </c>
      <c r="D41" s="596">
        <v>45</v>
      </c>
      <c r="E41" s="597">
        <v>319</v>
      </c>
      <c r="F41" s="596">
        <v>45</v>
      </c>
      <c r="G41" s="597">
        <v>0</v>
      </c>
      <c r="H41" s="596">
        <v>0</v>
      </c>
      <c r="I41" s="596">
        <v>0</v>
      </c>
      <c r="J41" s="599">
        <v>0</v>
      </c>
      <c r="K41" s="599">
        <f t="shared" si="0"/>
        <v>0</v>
      </c>
      <c r="L41" s="596">
        <f t="shared" si="1"/>
        <v>319</v>
      </c>
      <c r="M41" s="597">
        <v>0</v>
      </c>
      <c r="N41" s="596">
        <f t="shared" si="2"/>
        <v>45</v>
      </c>
      <c r="O41" s="699" t="s">
        <v>2</v>
      </c>
    </row>
    <row r="42" spans="1:15">
      <c r="A42" s="250" t="s">
        <v>194</v>
      </c>
      <c r="B42" s="251"/>
      <c r="C42" s="600">
        <v>32998</v>
      </c>
      <c r="D42" s="600">
        <v>3323</v>
      </c>
      <c r="E42" s="600">
        <f t="shared" ref="E42:M42" si="3">SUM(E13:E41)</f>
        <v>32998</v>
      </c>
      <c r="F42" s="600">
        <f t="shared" si="3"/>
        <v>3323</v>
      </c>
      <c r="G42" s="600">
        <f t="shared" si="3"/>
        <v>296</v>
      </c>
      <c r="H42" s="600">
        <f t="shared" si="3"/>
        <v>181</v>
      </c>
      <c r="I42" s="600">
        <f t="shared" si="3"/>
        <v>-6</v>
      </c>
      <c r="J42" s="600">
        <f t="shared" si="3"/>
        <v>0</v>
      </c>
      <c r="K42" s="600">
        <f t="shared" si="3"/>
        <v>175</v>
      </c>
      <c r="L42" s="600">
        <f t="shared" si="3"/>
        <v>33469</v>
      </c>
      <c r="M42" s="600">
        <f t="shared" si="3"/>
        <v>0</v>
      </c>
      <c r="N42" s="600">
        <f>SUM(N13:N41)</f>
        <v>3323</v>
      </c>
      <c r="O42" s="699" t="s">
        <v>2</v>
      </c>
    </row>
    <row r="43" spans="1:15" ht="15.75">
      <c r="A43" s="252"/>
      <c r="B43" s="253"/>
      <c r="C43" s="601"/>
      <c r="D43" s="601"/>
      <c r="E43" s="601"/>
      <c r="F43" s="602"/>
      <c r="G43" s="601"/>
      <c r="H43" s="601"/>
      <c r="I43" s="601"/>
      <c r="J43" s="601"/>
      <c r="K43" s="601"/>
      <c r="L43" s="601"/>
      <c r="M43" s="601"/>
      <c r="N43" s="601"/>
      <c r="O43" s="699" t="s">
        <v>2</v>
      </c>
    </row>
    <row r="44" spans="1:15" ht="15.75">
      <c r="A44" s="254" t="s">
        <v>195</v>
      </c>
      <c r="B44" s="255"/>
      <c r="C44" s="596">
        <v>12000</v>
      </c>
      <c r="D44" s="596">
        <v>1587</v>
      </c>
      <c r="E44" s="597">
        <v>12145</v>
      </c>
      <c r="F44" s="603">
        <v>1580</v>
      </c>
      <c r="G44" s="604">
        <v>54</v>
      </c>
      <c r="H44" s="596">
        <v>65</v>
      </c>
      <c r="I44" s="596">
        <v>-6</v>
      </c>
      <c r="J44" s="597">
        <v>0</v>
      </c>
      <c r="K44" s="597">
        <f>H44+I44+J44</f>
        <v>59</v>
      </c>
      <c r="L44" s="596">
        <f>K44+E44+G44</f>
        <v>12258</v>
      </c>
      <c r="M44" s="597">
        <v>0</v>
      </c>
      <c r="N44" s="596">
        <f>+M44+F44</f>
        <v>1580</v>
      </c>
      <c r="O44" s="699" t="s">
        <v>2</v>
      </c>
    </row>
    <row r="45" spans="1:15" ht="15.75">
      <c r="A45" s="256" t="s">
        <v>196</v>
      </c>
      <c r="B45" s="257"/>
      <c r="C45" s="596">
        <v>20726</v>
      </c>
      <c r="D45" s="596">
        <v>1736</v>
      </c>
      <c r="E45" s="597">
        <v>20573</v>
      </c>
      <c r="F45" s="603">
        <v>1743</v>
      </c>
      <c r="G45" s="597">
        <v>235</v>
      </c>
      <c r="H45" s="596">
        <v>116</v>
      </c>
      <c r="I45" s="596">
        <v>0</v>
      </c>
      <c r="J45" s="597">
        <v>0</v>
      </c>
      <c r="K45" s="597">
        <f>H45+I45+J45</f>
        <v>116</v>
      </c>
      <c r="L45" s="596">
        <f>K45+E45+G45</f>
        <v>20924</v>
      </c>
      <c r="M45" s="597">
        <v>0</v>
      </c>
      <c r="N45" s="596">
        <f>+M45+F45</f>
        <v>1743</v>
      </c>
      <c r="O45" s="699" t="s">
        <v>2</v>
      </c>
    </row>
    <row r="46" spans="1:15" ht="15.75">
      <c r="A46" s="254" t="s">
        <v>197</v>
      </c>
      <c r="B46" s="255"/>
      <c r="C46" s="596">
        <v>272</v>
      </c>
      <c r="D46" s="596">
        <v>0</v>
      </c>
      <c r="E46" s="597">
        <v>280</v>
      </c>
      <c r="F46" s="597">
        <v>0</v>
      </c>
      <c r="G46" s="604">
        <v>7</v>
      </c>
      <c r="H46" s="596">
        <v>0</v>
      </c>
      <c r="I46" s="596">
        <v>0</v>
      </c>
      <c r="J46" s="597">
        <v>0</v>
      </c>
      <c r="K46" s="597">
        <f>H46+I46+J46</f>
        <v>0</v>
      </c>
      <c r="L46" s="596">
        <f>K46+E46+G46</f>
        <v>287</v>
      </c>
      <c r="M46" s="597">
        <v>0</v>
      </c>
      <c r="N46" s="596">
        <f>+M46+F46</f>
        <v>0</v>
      </c>
      <c r="O46" s="699" t="s">
        <v>2</v>
      </c>
    </row>
    <row r="47" spans="1:15" s="86" customFormat="1">
      <c r="A47" s="250" t="s">
        <v>194</v>
      </c>
      <c r="B47" s="258"/>
      <c r="C47" s="605">
        <v>32998</v>
      </c>
      <c r="D47" s="605">
        <v>3323</v>
      </c>
      <c r="E47" s="605">
        <f t="shared" ref="E47:M47" si="4">SUM(E44:E46)</f>
        <v>32998</v>
      </c>
      <c r="F47" s="605">
        <f t="shared" si="4"/>
        <v>3323</v>
      </c>
      <c r="G47" s="605">
        <f t="shared" si="4"/>
        <v>296</v>
      </c>
      <c r="H47" s="605">
        <f t="shared" si="4"/>
        <v>181</v>
      </c>
      <c r="I47" s="605">
        <f t="shared" si="4"/>
        <v>-6</v>
      </c>
      <c r="J47" s="605">
        <f t="shared" si="4"/>
        <v>0</v>
      </c>
      <c r="K47" s="605">
        <f t="shared" si="4"/>
        <v>175</v>
      </c>
      <c r="L47" s="605">
        <f t="shared" si="4"/>
        <v>33469</v>
      </c>
      <c r="M47" s="605">
        <f t="shared" si="4"/>
        <v>0</v>
      </c>
      <c r="N47" s="605">
        <f>SUM(N44:N46)</f>
        <v>3323</v>
      </c>
      <c r="O47" s="699" t="s">
        <v>21</v>
      </c>
    </row>
    <row r="48" spans="1:15" s="87" customFormat="1">
      <c r="H48" s="88"/>
      <c r="O48" s="700"/>
    </row>
    <row r="49" spans="1:15" s="87" customFormat="1">
      <c r="A49" s="89"/>
      <c r="B49" s="89"/>
      <c r="C49" s="89"/>
      <c r="D49" s="89"/>
      <c r="E49" s="89"/>
      <c r="F49" s="89"/>
      <c r="G49" s="89"/>
      <c r="H49" s="90"/>
      <c r="I49" s="89"/>
      <c r="J49" s="89"/>
      <c r="K49" s="89"/>
      <c r="L49" s="89"/>
      <c r="M49" s="89"/>
      <c r="N49" s="89"/>
      <c r="O49" s="700"/>
    </row>
    <row r="50" spans="1:15" s="91" customFormat="1" ht="12.75">
      <c r="H50" s="92"/>
      <c r="O50" s="701"/>
    </row>
    <row r="51" spans="1:15" s="91" customFormat="1">
      <c r="D51" s="85"/>
      <c r="E51" s="85"/>
      <c r="F51" s="93"/>
      <c r="H51" s="92"/>
      <c r="O51" s="701"/>
    </row>
    <row r="52" spans="1:15" s="91" customFormat="1" ht="12.75">
      <c r="C52" s="93"/>
      <c r="D52" s="93"/>
      <c r="E52" s="93"/>
      <c r="F52" s="93"/>
      <c r="G52" s="93"/>
      <c r="H52" s="93"/>
      <c r="I52" s="93"/>
      <c r="J52" s="93"/>
      <c r="K52" s="93"/>
      <c r="L52" s="93"/>
      <c r="M52" s="93"/>
      <c r="N52" s="93"/>
      <c r="O52" s="701"/>
    </row>
    <row r="53" spans="1:15" s="91" customFormat="1">
      <c r="D53" s="85"/>
      <c r="E53" s="85"/>
      <c r="F53" s="93"/>
      <c r="J53" s="85"/>
      <c r="O53" s="701"/>
    </row>
    <row r="54" spans="1:15" s="91" customFormat="1">
      <c r="J54" s="85"/>
      <c r="O54" s="701"/>
    </row>
    <row r="55" spans="1:15" s="91" customFormat="1">
      <c r="J55" s="85"/>
      <c r="O55" s="701"/>
    </row>
    <row r="56" spans="1:15" s="91" customFormat="1">
      <c r="J56" s="85"/>
      <c r="O56" s="701"/>
    </row>
    <row r="57" spans="1:15" s="91" customFormat="1">
      <c r="J57" s="85"/>
      <c r="O57" s="701"/>
    </row>
    <row r="58" spans="1:15" s="91" customFormat="1">
      <c r="J58" s="85"/>
      <c r="O58" s="701"/>
    </row>
    <row r="59" spans="1:15" s="91" customFormat="1">
      <c r="J59" s="85"/>
      <c r="O59" s="701"/>
    </row>
    <row r="60" spans="1:15" s="91" customFormat="1">
      <c r="J60" s="85"/>
      <c r="O60" s="701"/>
    </row>
    <row r="61" spans="1:15" s="91" customFormat="1">
      <c r="J61" s="85"/>
      <c r="O61" s="701"/>
    </row>
    <row r="62" spans="1:15" s="91" customFormat="1">
      <c r="J62" s="85"/>
      <c r="O62" s="701"/>
    </row>
    <row r="63" spans="1:15" s="91" customFormat="1">
      <c r="J63" s="85"/>
      <c r="O63" s="701"/>
    </row>
    <row r="64" spans="1:15" s="91" customFormat="1" ht="12.75">
      <c r="H64" s="92"/>
      <c r="O64" s="701"/>
    </row>
    <row r="65" spans="8:15" s="91" customFormat="1" ht="12.75">
      <c r="H65" s="92"/>
      <c r="O65" s="701"/>
    </row>
    <row r="66" spans="8:15" s="91" customFormat="1" ht="12.75">
      <c r="H66" s="92"/>
      <c r="O66" s="701"/>
    </row>
    <row r="67" spans="8:15">
      <c r="H67" s="94"/>
    </row>
    <row r="68" spans="8:15">
      <c r="H68" s="94"/>
    </row>
    <row r="69" spans="8:15">
      <c r="H69" s="94"/>
    </row>
    <row r="70" spans="8:15">
      <c r="H70" s="94"/>
    </row>
    <row r="71" spans="8:15">
      <c r="H71" s="94"/>
    </row>
    <row r="72" spans="8:15">
      <c r="H72" s="94"/>
    </row>
    <row r="73" spans="8:15">
      <c r="H73" s="94"/>
    </row>
    <row r="74" spans="8:15">
      <c r="H74" s="94"/>
    </row>
    <row r="75" spans="8:15">
      <c r="H75" s="94"/>
    </row>
    <row r="76" spans="8:15">
      <c r="H76" s="94"/>
    </row>
    <row r="77" spans="8:15">
      <c r="H77" s="94"/>
    </row>
    <row r="78" spans="8:15">
      <c r="H78" s="94"/>
    </row>
    <row r="79" spans="8:15">
      <c r="H79" s="94"/>
    </row>
    <row r="80" spans="8:15">
      <c r="H80" s="94"/>
    </row>
    <row r="81" spans="8:8">
      <c r="H81" s="94"/>
    </row>
    <row r="82" spans="8:8">
      <c r="H82" s="94"/>
    </row>
    <row r="83" spans="8:8">
      <c r="H83" s="94"/>
    </row>
    <row r="84" spans="8:8">
      <c r="H84" s="94"/>
    </row>
    <row r="85" spans="8:8">
      <c r="H85" s="94"/>
    </row>
    <row r="86" spans="8:8">
      <c r="H86" s="94"/>
    </row>
    <row r="87" spans="8:8">
      <c r="H87" s="94"/>
    </row>
    <row r="88" spans="8:8">
      <c r="H88" s="94"/>
    </row>
    <row r="89" spans="8:8">
      <c r="H89" s="94"/>
    </row>
    <row r="90" spans="8:8">
      <c r="H90" s="94"/>
    </row>
    <row r="91" spans="8:8">
      <c r="H91" s="94"/>
    </row>
    <row r="92" spans="8:8">
      <c r="H92" s="94"/>
    </row>
    <row r="93" spans="8:8">
      <c r="H93" s="94"/>
    </row>
    <row r="94" spans="8:8">
      <c r="H94" s="94"/>
    </row>
    <row r="95" spans="8:8">
      <c r="H95" s="94"/>
    </row>
    <row r="96" spans="8:8">
      <c r="H96" s="94"/>
    </row>
    <row r="97" spans="8:8">
      <c r="H97" s="94"/>
    </row>
    <row r="98" spans="8:8">
      <c r="H98" s="94"/>
    </row>
    <row r="99" spans="8:8">
      <c r="H99" s="94"/>
    </row>
    <row r="100" spans="8:8">
      <c r="H100" s="94"/>
    </row>
    <row r="101" spans="8:8">
      <c r="H101" s="94"/>
    </row>
    <row r="102" spans="8:8">
      <c r="H102" s="94"/>
    </row>
    <row r="103" spans="8:8">
      <c r="H103" s="94"/>
    </row>
    <row r="104" spans="8:8">
      <c r="H104" s="94"/>
    </row>
    <row r="105" spans="8:8">
      <c r="H105" s="94"/>
    </row>
    <row r="106" spans="8:8">
      <c r="H106" s="94"/>
    </row>
    <row r="107" spans="8:8">
      <c r="H107" s="94"/>
    </row>
    <row r="108" spans="8:8">
      <c r="H108" s="94"/>
    </row>
    <row r="109" spans="8:8">
      <c r="H109" s="94"/>
    </row>
    <row r="110" spans="8:8">
      <c r="H110" s="94"/>
    </row>
    <row r="111" spans="8:8">
      <c r="H111" s="94"/>
    </row>
    <row r="112" spans="8:8">
      <c r="H112" s="94"/>
    </row>
    <row r="113" spans="8:8">
      <c r="H113" s="94"/>
    </row>
    <row r="114" spans="8:8">
      <c r="H114" s="94"/>
    </row>
    <row r="115" spans="8:8">
      <c r="H115" s="94"/>
    </row>
    <row r="116" spans="8:8">
      <c r="H116" s="94"/>
    </row>
    <row r="117" spans="8:8">
      <c r="H117" s="94"/>
    </row>
    <row r="118" spans="8:8">
      <c r="H118" s="94"/>
    </row>
    <row r="119" spans="8:8">
      <c r="H119" s="94"/>
    </row>
    <row r="120" spans="8:8">
      <c r="H120" s="94"/>
    </row>
    <row r="121" spans="8:8">
      <c r="H121" s="94"/>
    </row>
    <row r="122" spans="8:8">
      <c r="H122" s="94"/>
    </row>
    <row r="123" spans="8:8">
      <c r="H123" s="94"/>
    </row>
    <row r="124" spans="8:8">
      <c r="H124" s="94"/>
    </row>
    <row r="125" spans="8:8">
      <c r="H125" s="94"/>
    </row>
    <row r="126" spans="8:8">
      <c r="H126" s="94"/>
    </row>
    <row r="127" spans="8:8">
      <c r="H127" s="94"/>
    </row>
    <row r="128" spans="8:8">
      <c r="H128" s="94"/>
    </row>
    <row r="129" spans="8:8">
      <c r="H129" s="94"/>
    </row>
    <row r="130" spans="8:8">
      <c r="H130" s="94"/>
    </row>
    <row r="131" spans="8:8">
      <c r="H131" s="94"/>
    </row>
    <row r="132" spans="8:8">
      <c r="H132" s="94"/>
    </row>
    <row r="133" spans="8:8">
      <c r="H133" s="94"/>
    </row>
    <row r="134" spans="8:8">
      <c r="H134" s="94"/>
    </row>
    <row r="135" spans="8:8">
      <c r="H135" s="94"/>
    </row>
    <row r="136" spans="8:8">
      <c r="H136" s="94"/>
    </row>
    <row r="137" spans="8:8">
      <c r="H137" s="94"/>
    </row>
    <row r="138" spans="8:8">
      <c r="H138" s="94"/>
    </row>
    <row r="139" spans="8:8">
      <c r="H139" s="94"/>
    </row>
    <row r="140" spans="8:8">
      <c r="H140" s="94"/>
    </row>
    <row r="141" spans="8:8">
      <c r="H141" s="94"/>
    </row>
    <row r="142" spans="8:8">
      <c r="H142" s="94"/>
    </row>
    <row r="143" spans="8:8">
      <c r="H143" s="94"/>
    </row>
    <row r="144" spans="8:8">
      <c r="H144" s="94"/>
    </row>
    <row r="145" spans="8:8">
      <c r="H145" s="94"/>
    </row>
    <row r="146" spans="8:8">
      <c r="H146" s="94"/>
    </row>
    <row r="147" spans="8:8">
      <c r="H147" s="94"/>
    </row>
    <row r="148" spans="8:8">
      <c r="H148" s="94"/>
    </row>
    <row r="149" spans="8:8">
      <c r="H149" s="94"/>
    </row>
    <row r="150" spans="8:8">
      <c r="H150" s="94"/>
    </row>
    <row r="151" spans="8:8">
      <c r="H151" s="94"/>
    </row>
    <row r="152" spans="8:8">
      <c r="H152" s="94"/>
    </row>
    <row r="153" spans="8:8">
      <c r="H153" s="94"/>
    </row>
    <row r="154" spans="8:8">
      <c r="H154" s="94"/>
    </row>
    <row r="155" spans="8:8">
      <c r="H155" s="94"/>
    </row>
    <row r="156" spans="8:8">
      <c r="H156" s="94"/>
    </row>
    <row r="157" spans="8:8">
      <c r="H157" s="94"/>
    </row>
    <row r="158" spans="8:8">
      <c r="H158" s="94"/>
    </row>
    <row r="159" spans="8:8">
      <c r="H159" s="94"/>
    </row>
    <row r="160" spans="8:8">
      <c r="H160" s="94"/>
    </row>
    <row r="161" spans="8:8">
      <c r="H161" s="94"/>
    </row>
    <row r="162" spans="8:8">
      <c r="H162" s="94"/>
    </row>
    <row r="163" spans="8:8">
      <c r="H163" s="94"/>
    </row>
    <row r="164" spans="8:8">
      <c r="H164" s="94"/>
    </row>
    <row r="165" spans="8:8">
      <c r="H165" s="94"/>
    </row>
    <row r="166" spans="8:8">
      <c r="H166" s="94"/>
    </row>
    <row r="167" spans="8:8">
      <c r="H167" s="94"/>
    </row>
    <row r="168" spans="8:8">
      <c r="H168" s="94"/>
    </row>
    <row r="169" spans="8:8">
      <c r="H169" s="94"/>
    </row>
    <row r="170" spans="8:8">
      <c r="H170" s="94"/>
    </row>
    <row r="171" spans="8:8">
      <c r="H171" s="94"/>
    </row>
    <row r="172" spans="8:8">
      <c r="H172" s="94"/>
    </row>
    <row r="173" spans="8:8">
      <c r="H173" s="94"/>
    </row>
    <row r="174" spans="8:8">
      <c r="H174" s="94"/>
    </row>
    <row r="175" spans="8:8">
      <c r="H175" s="94"/>
    </row>
    <row r="176" spans="8:8">
      <c r="H176" s="94"/>
    </row>
    <row r="177" spans="8:8">
      <c r="H177" s="94"/>
    </row>
    <row r="178" spans="8:8">
      <c r="H178" s="94"/>
    </row>
    <row r="179" spans="8:8">
      <c r="H179" s="94"/>
    </row>
    <row r="180" spans="8:8">
      <c r="H180" s="94"/>
    </row>
    <row r="181" spans="8:8">
      <c r="H181" s="94"/>
    </row>
    <row r="182" spans="8:8">
      <c r="H182" s="94"/>
    </row>
    <row r="183" spans="8:8">
      <c r="H183" s="94"/>
    </row>
    <row r="184" spans="8:8">
      <c r="H184" s="94"/>
    </row>
    <row r="185" spans="8:8">
      <c r="H185" s="94"/>
    </row>
    <row r="186" spans="8:8">
      <c r="H186" s="94"/>
    </row>
    <row r="187" spans="8:8">
      <c r="H187" s="94"/>
    </row>
    <row r="188" spans="8:8">
      <c r="H188" s="94"/>
    </row>
    <row r="189" spans="8:8">
      <c r="H189" s="94"/>
    </row>
    <row r="190" spans="8:8">
      <c r="H190" s="94"/>
    </row>
    <row r="191" spans="8:8">
      <c r="H191" s="94"/>
    </row>
    <row r="192" spans="8:8">
      <c r="H192" s="94"/>
    </row>
    <row r="193" spans="8:8">
      <c r="H193" s="94"/>
    </row>
    <row r="194" spans="8:8">
      <c r="H194" s="94"/>
    </row>
    <row r="195" spans="8:8">
      <c r="H195" s="94"/>
    </row>
    <row r="196" spans="8:8">
      <c r="H196" s="94"/>
    </row>
    <row r="197" spans="8:8">
      <c r="H197" s="94"/>
    </row>
    <row r="198" spans="8:8">
      <c r="H198" s="94"/>
    </row>
    <row r="199" spans="8:8">
      <c r="H199" s="94"/>
    </row>
    <row r="200" spans="8:8">
      <c r="H200" s="94"/>
    </row>
    <row r="201" spans="8:8">
      <c r="H201" s="94"/>
    </row>
    <row r="202" spans="8:8">
      <c r="H202" s="94"/>
    </row>
    <row r="203" spans="8:8">
      <c r="H203" s="94"/>
    </row>
    <row r="204" spans="8:8">
      <c r="H204" s="94"/>
    </row>
    <row r="205" spans="8:8">
      <c r="H205" s="94"/>
    </row>
    <row r="206" spans="8:8">
      <c r="H206" s="94"/>
    </row>
    <row r="207" spans="8:8">
      <c r="H207" s="94"/>
    </row>
    <row r="208" spans="8:8">
      <c r="H208" s="94"/>
    </row>
    <row r="209" spans="8:8">
      <c r="H209" s="94"/>
    </row>
    <row r="210" spans="8:8">
      <c r="H210" s="94"/>
    </row>
    <row r="211" spans="8:8">
      <c r="H211" s="94"/>
    </row>
    <row r="212" spans="8:8">
      <c r="H212" s="94"/>
    </row>
    <row r="213" spans="8:8">
      <c r="H213" s="94"/>
    </row>
    <row r="214" spans="8:8">
      <c r="H214" s="94"/>
    </row>
    <row r="215" spans="8:8">
      <c r="H215" s="94"/>
    </row>
    <row r="216" spans="8:8">
      <c r="H216" s="94"/>
    </row>
    <row r="217" spans="8:8">
      <c r="H217" s="94"/>
    </row>
    <row r="218" spans="8:8">
      <c r="H218" s="94"/>
    </row>
    <row r="219" spans="8:8">
      <c r="H219" s="94"/>
    </row>
    <row r="220" spans="8:8">
      <c r="H220" s="94"/>
    </row>
    <row r="221" spans="8:8">
      <c r="H221" s="94"/>
    </row>
    <row r="222" spans="8:8">
      <c r="H222" s="94"/>
    </row>
    <row r="223" spans="8:8">
      <c r="H223" s="94"/>
    </row>
    <row r="224" spans="8:8">
      <c r="H224" s="94"/>
    </row>
    <row r="225" spans="8:8">
      <c r="H225" s="94"/>
    </row>
    <row r="226" spans="8:8">
      <c r="H226" s="94"/>
    </row>
    <row r="227" spans="8:8">
      <c r="H227" s="94"/>
    </row>
    <row r="228" spans="8:8">
      <c r="H228" s="94"/>
    </row>
    <row r="229" spans="8:8">
      <c r="H229" s="94"/>
    </row>
    <row r="230" spans="8:8">
      <c r="H230" s="94"/>
    </row>
  </sheetData>
  <mergeCells count="2">
    <mergeCell ref="A5:N5"/>
    <mergeCell ref="H9:N9"/>
  </mergeCells>
  <phoneticPr fontId="67" type="noConversion"/>
  <pageMargins left="0.5" right="0.5" top="0.5" bottom="0.5" header="0.5" footer="0.5"/>
  <pageSetup scale="69" orientation="landscape" r:id="rId1"/>
  <headerFooter alignWithMargins="0">
    <oddFooter>&amp;C&amp;"Times New Roman,Regular"&amp;11Exhibit I:  Detail of Permanent Positions by Category</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AM46"/>
  <sheetViews>
    <sheetView view="pageBreakPreview" zoomScale="70" zoomScaleNormal="75" zoomScaleSheetLayoutView="65" workbookViewId="0">
      <selection activeCell="AB12" sqref="AB12"/>
    </sheetView>
  </sheetViews>
  <sheetFormatPr defaultRowHeight="15"/>
  <cols>
    <col min="1" max="1" width="57.44140625" style="179" customWidth="1"/>
    <col min="2" max="2" width="6.21875" style="179" customWidth="1"/>
    <col min="3" max="3" width="12.6640625" style="277" customWidth="1"/>
    <col min="4" max="4" width="6.21875" style="179" hidden="1" customWidth="1"/>
    <col min="5" max="5" width="9.77734375" style="277" hidden="1" customWidth="1"/>
    <col min="6" max="6" width="7.6640625" style="179" customWidth="1"/>
    <col min="7" max="7" width="9.77734375" style="277" customWidth="1"/>
    <col min="8" max="8" width="6.21875" style="179" customWidth="1"/>
    <col min="9" max="9" width="12.109375" style="277" customWidth="1"/>
    <col min="10" max="10" width="6.21875" style="179" hidden="1" customWidth="1"/>
    <col min="11" max="11" width="9.77734375" style="277" hidden="1" customWidth="1"/>
    <col min="12" max="12" width="7" style="179" customWidth="1"/>
    <col min="13" max="13" width="15.44140625" style="277" customWidth="1"/>
    <col min="14" max="14" width="6.21875" style="179" customWidth="1"/>
    <col min="15" max="15" width="14.77734375" style="277" customWidth="1"/>
    <col min="16" max="16" width="6.21875" style="179" hidden="1" customWidth="1"/>
    <col min="17" max="17" width="9.77734375" style="277" hidden="1" customWidth="1"/>
    <col min="18" max="18" width="6.21875" style="179" customWidth="1"/>
    <col min="19" max="19" width="14.44140625" style="277" customWidth="1"/>
    <col min="20" max="20" width="6.21875" style="179" customWidth="1"/>
    <col min="21" max="21" width="12.44140625" style="277" customWidth="1"/>
    <col min="22" max="22" width="6.21875" style="179" hidden="1" customWidth="1"/>
    <col min="23" max="23" width="9.77734375" style="277" hidden="1" customWidth="1"/>
    <col min="24" max="24" width="6.21875" style="179" customWidth="1"/>
    <col min="25" max="25" width="9.77734375" style="277" customWidth="1"/>
    <col min="26" max="26" width="10.5546875" style="179" bestFit="1" customWidth="1"/>
    <col min="27" max="27" width="14" style="277" customWidth="1"/>
    <col min="28" max="28" width="8.88671875" style="651"/>
    <col min="29" max="16384" width="8.88671875" style="179"/>
  </cols>
  <sheetData>
    <row r="1" spans="1:28" ht="20.25">
      <c r="A1" s="259" t="s">
        <v>373</v>
      </c>
      <c r="B1" s="260"/>
      <c r="C1" s="261"/>
      <c r="D1" s="260"/>
      <c r="E1" s="261"/>
      <c r="F1" s="260"/>
      <c r="G1" s="261"/>
      <c r="H1" s="260"/>
      <c r="I1" s="261"/>
      <c r="J1" s="260"/>
      <c r="K1" s="261"/>
      <c r="L1" s="260"/>
      <c r="M1" s="261"/>
      <c r="N1" s="260"/>
      <c r="O1" s="261"/>
      <c r="P1" s="260"/>
      <c r="Q1" s="261"/>
      <c r="R1" s="260"/>
      <c r="S1" s="261"/>
      <c r="T1" s="260"/>
      <c r="U1" s="261"/>
      <c r="V1" s="260"/>
      <c r="W1" s="261"/>
      <c r="X1" s="260"/>
      <c r="Y1" s="261"/>
      <c r="Z1" s="260"/>
      <c r="AA1" s="262"/>
      <c r="AB1" s="651" t="s">
        <v>2</v>
      </c>
    </row>
    <row r="2" spans="1:28" ht="13.15" customHeight="1">
      <c r="A2" s="924"/>
      <c r="B2" s="924"/>
      <c r="C2" s="924"/>
      <c r="D2" s="924"/>
      <c r="E2" s="924"/>
      <c r="F2" s="924"/>
      <c r="G2" s="924"/>
      <c r="H2" s="924"/>
      <c r="I2" s="924"/>
      <c r="J2" s="924"/>
      <c r="K2" s="924"/>
      <c r="L2" s="924"/>
      <c r="M2" s="924"/>
      <c r="N2" s="924"/>
      <c r="O2" s="924"/>
      <c r="P2" s="924"/>
      <c r="Q2" s="924"/>
      <c r="R2" s="924"/>
      <c r="S2" s="924"/>
      <c r="T2" s="924"/>
      <c r="U2" s="924"/>
      <c r="V2" s="924"/>
      <c r="W2" s="924"/>
      <c r="X2" s="924"/>
      <c r="Y2" s="924"/>
      <c r="Z2" s="924"/>
      <c r="AA2" s="925"/>
      <c r="AB2" s="651" t="s">
        <v>2</v>
      </c>
    </row>
    <row r="3" spans="1:28" ht="18.75">
      <c r="A3" s="926" t="s">
        <v>374</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651" t="s">
        <v>2</v>
      </c>
    </row>
    <row r="4" spans="1:28" ht="16.5">
      <c r="A4" s="927" t="s">
        <v>297</v>
      </c>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651" t="s">
        <v>2</v>
      </c>
    </row>
    <row r="5" spans="1:28" ht="16.5">
      <c r="A5" s="927" t="s">
        <v>298</v>
      </c>
      <c r="B5" s="927"/>
      <c r="C5" s="927"/>
      <c r="D5" s="927"/>
      <c r="E5" s="927"/>
      <c r="F5" s="927"/>
      <c r="G5" s="927"/>
      <c r="H5" s="927"/>
      <c r="I5" s="927"/>
      <c r="J5" s="927"/>
      <c r="K5" s="927"/>
      <c r="L5" s="927"/>
      <c r="M5" s="927"/>
      <c r="N5" s="927"/>
      <c r="O5" s="927"/>
      <c r="P5" s="927"/>
      <c r="Q5" s="927"/>
      <c r="R5" s="927"/>
      <c r="S5" s="927"/>
      <c r="T5" s="927"/>
      <c r="U5" s="927"/>
      <c r="V5" s="927"/>
      <c r="W5" s="927"/>
      <c r="X5" s="927"/>
      <c r="Y5" s="927"/>
      <c r="Z5" s="927"/>
      <c r="AA5" s="927"/>
      <c r="AB5" s="651" t="s">
        <v>2</v>
      </c>
    </row>
    <row r="6" spans="1:28">
      <c r="A6" s="932" t="s">
        <v>299</v>
      </c>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651" t="s">
        <v>2</v>
      </c>
    </row>
    <row r="7" spans="1:28">
      <c r="A7" s="925"/>
      <c r="B7" s="925"/>
      <c r="C7" s="925"/>
      <c r="D7" s="925"/>
      <c r="E7" s="925"/>
      <c r="F7" s="925"/>
      <c r="G7" s="925"/>
      <c r="H7" s="925"/>
      <c r="I7" s="925"/>
      <c r="J7" s="925"/>
      <c r="K7" s="925"/>
      <c r="L7" s="925"/>
      <c r="M7" s="925"/>
      <c r="N7" s="925"/>
      <c r="O7" s="925"/>
      <c r="P7" s="925"/>
      <c r="Q7" s="925"/>
      <c r="R7" s="925"/>
      <c r="S7" s="925"/>
      <c r="T7" s="925"/>
      <c r="U7" s="925"/>
      <c r="V7" s="925"/>
      <c r="W7" s="925"/>
      <c r="X7" s="925"/>
      <c r="Y7" s="925"/>
      <c r="Z7" s="925"/>
      <c r="AA7" s="925"/>
      <c r="AB7" s="651" t="s">
        <v>2</v>
      </c>
    </row>
    <row r="8" spans="1:28" ht="15.75" customHeight="1">
      <c r="A8" s="940" t="s">
        <v>375</v>
      </c>
      <c r="B8" s="921" t="s">
        <v>33</v>
      </c>
      <c r="C8" s="943"/>
      <c r="D8" s="943"/>
      <c r="E8" s="943"/>
      <c r="F8" s="943"/>
      <c r="G8" s="944"/>
      <c r="H8" s="921" t="s">
        <v>117</v>
      </c>
      <c r="I8" s="922"/>
      <c r="J8" s="922"/>
      <c r="K8" s="922"/>
      <c r="L8" s="922"/>
      <c r="M8" s="923"/>
      <c r="N8" s="921" t="s">
        <v>198</v>
      </c>
      <c r="O8" s="922"/>
      <c r="P8" s="922"/>
      <c r="Q8" s="922"/>
      <c r="R8" s="922"/>
      <c r="S8" s="923"/>
      <c r="T8" s="921" t="s">
        <v>119</v>
      </c>
      <c r="U8" s="922"/>
      <c r="V8" s="922"/>
      <c r="W8" s="922"/>
      <c r="X8" s="922"/>
      <c r="Y8" s="923"/>
      <c r="Z8" s="921" t="s">
        <v>199</v>
      </c>
      <c r="AA8" s="928"/>
      <c r="AB8" s="651" t="s">
        <v>2</v>
      </c>
    </row>
    <row r="9" spans="1:28" ht="36" customHeight="1">
      <c r="A9" s="941"/>
      <c r="B9" s="933" t="s">
        <v>200</v>
      </c>
      <c r="C9" s="934"/>
      <c r="D9" s="931" t="s">
        <v>201</v>
      </c>
      <c r="E9" s="931"/>
      <c r="F9" s="931" t="s">
        <v>202</v>
      </c>
      <c r="G9" s="935"/>
      <c r="H9" s="933" t="s">
        <v>200</v>
      </c>
      <c r="I9" s="934"/>
      <c r="J9" s="931" t="s">
        <v>201</v>
      </c>
      <c r="K9" s="931"/>
      <c r="L9" s="931" t="s">
        <v>202</v>
      </c>
      <c r="M9" s="935"/>
      <c r="N9" s="936" t="s">
        <v>200</v>
      </c>
      <c r="O9" s="937"/>
      <c r="P9" s="931" t="s">
        <v>201</v>
      </c>
      <c r="Q9" s="931"/>
      <c r="R9" s="931" t="s">
        <v>202</v>
      </c>
      <c r="S9" s="935"/>
      <c r="T9" s="936" t="s">
        <v>200</v>
      </c>
      <c r="U9" s="937"/>
      <c r="V9" s="931" t="s">
        <v>201</v>
      </c>
      <c r="W9" s="931"/>
      <c r="X9" s="931" t="s">
        <v>202</v>
      </c>
      <c r="Y9" s="935"/>
      <c r="Z9" s="929"/>
      <c r="AA9" s="930"/>
      <c r="AB9" s="651" t="s">
        <v>2</v>
      </c>
    </row>
    <row r="10" spans="1:28" ht="36" customHeight="1" thickBot="1">
      <c r="A10" s="942"/>
      <c r="B10" s="263" t="s">
        <v>13</v>
      </c>
      <c r="C10" s="264" t="s">
        <v>203</v>
      </c>
      <c r="D10" s="265" t="s">
        <v>13</v>
      </c>
      <c r="E10" s="264" t="s">
        <v>203</v>
      </c>
      <c r="F10" s="265" t="s">
        <v>13</v>
      </c>
      <c r="G10" s="264" t="s">
        <v>203</v>
      </c>
      <c r="H10" s="263" t="s">
        <v>13</v>
      </c>
      <c r="I10" s="264" t="s">
        <v>203</v>
      </c>
      <c r="J10" s="265" t="s">
        <v>13</v>
      </c>
      <c r="K10" s="264" t="s">
        <v>203</v>
      </c>
      <c r="L10" s="265" t="s">
        <v>13</v>
      </c>
      <c r="M10" s="264" t="s">
        <v>203</v>
      </c>
      <c r="N10" s="263" t="s">
        <v>13</v>
      </c>
      <c r="O10" s="264" t="s">
        <v>203</v>
      </c>
      <c r="P10" s="265" t="s">
        <v>13</v>
      </c>
      <c r="Q10" s="264" t="s">
        <v>203</v>
      </c>
      <c r="R10" s="265" t="s">
        <v>13</v>
      </c>
      <c r="S10" s="264" t="s">
        <v>203</v>
      </c>
      <c r="T10" s="263" t="s">
        <v>13</v>
      </c>
      <c r="U10" s="264" t="s">
        <v>203</v>
      </c>
      <c r="V10" s="265" t="s">
        <v>13</v>
      </c>
      <c r="W10" s="264" t="s">
        <v>203</v>
      </c>
      <c r="X10" s="265" t="s">
        <v>13</v>
      </c>
      <c r="Y10" s="264" t="s">
        <v>203</v>
      </c>
      <c r="Z10" s="263" t="s">
        <v>13</v>
      </c>
      <c r="AA10" s="266" t="s">
        <v>203</v>
      </c>
      <c r="AB10" s="651" t="s">
        <v>2</v>
      </c>
    </row>
    <row r="11" spans="1:28" ht="20.25">
      <c r="A11" s="267" t="s">
        <v>204</v>
      </c>
      <c r="B11" s="606">
        <v>0</v>
      </c>
      <c r="C11" s="607">
        <v>0</v>
      </c>
      <c r="D11" s="608"/>
      <c r="E11" s="609"/>
      <c r="F11" s="608">
        <v>0</v>
      </c>
      <c r="G11" s="608">
        <v>0</v>
      </c>
      <c r="H11" s="606">
        <v>0</v>
      </c>
      <c r="I11" s="607">
        <v>0</v>
      </c>
      <c r="J11" s="608"/>
      <c r="K11" s="609"/>
      <c r="L11" s="608">
        <v>0</v>
      </c>
      <c r="M11" s="608">
        <v>0</v>
      </c>
      <c r="N11" s="606">
        <v>0</v>
      </c>
      <c r="O11" s="607">
        <v>0</v>
      </c>
      <c r="P11" s="608"/>
      <c r="Q11" s="609"/>
      <c r="R11" s="608">
        <v>0</v>
      </c>
      <c r="S11" s="608">
        <v>0</v>
      </c>
      <c r="T11" s="606">
        <v>0</v>
      </c>
      <c r="U11" s="607">
        <v>0</v>
      </c>
      <c r="V11" s="608"/>
      <c r="W11" s="609"/>
      <c r="X11" s="608">
        <v>0</v>
      </c>
      <c r="Y11" s="608">
        <v>0</v>
      </c>
      <c r="Z11" s="610">
        <v>0</v>
      </c>
      <c r="AA11" s="609">
        <v>0</v>
      </c>
      <c r="AB11" s="651" t="s">
        <v>2</v>
      </c>
    </row>
    <row r="12" spans="1:28" ht="20.25">
      <c r="A12" s="267" t="s">
        <v>205</v>
      </c>
      <c r="B12" s="606">
        <v>2</v>
      </c>
      <c r="C12" s="607">
        <v>86</v>
      </c>
      <c r="D12" s="608"/>
      <c r="E12" s="609"/>
      <c r="F12" s="608">
        <v>0</v>
      </c>
      <c r="G12" s="608">
        <v>0</v>
      </c>
      <c r="H12" s="606">
        <v>59</v>
      </c>
      <c r="I12" s="607">
        <v>1951</v>
      </c>
      <c r="J12" s="608"/>
      <c r="K12" s="609"/>
      <c r="L12" s="608">
        <v>0</v>
      </c>
      <c r="M12" s="608">
        <v>0</v>
      </c>
      <c r="N12" s="606">
        <v>2</v>
      </c>
      <c r="O12" s="607">
        <v>147</v>
      </c>
      <c r="P12" s="608"/>
      <c r="Q12" s="609"/>
      <c r="R12" s="608">
        <v>0</v>
      </c>
      <c r="S12" s="608">
        <v>0</v>
      </c>
      <c r="T12" s="606">
        <v>0</v>
      </c>
      <c r="U12" s="607">
        <v>24</v>
      </c>
      <c r="V12" s="608"/>
      <c r="W12" s="609"/>
      <c r="X12" s="608">
        <v>0</v>
      </c>
      <c r="Y12" s="608">
        <v>0</v>
      </c>
      <c r="Z12" s="610">
        <v>63</v>
      </c>
      <c r="AA12" s="609">
        <v>2208</v>
      </c>
      <c r="AB12" s="651" t="s">
        <v>2</v>
      </c>
    </row>
    <row r="13" spans="1:28" ht="20.25">
      <c r="A13" s="267" t="s">
        <v>206</v>
      </c>
      <c r="B13" s="606">
        <v>0</v>
      </c>
      <c r="C13" s="607">
        <v>0</v>
      </c>
      <c r="D13" s="608"/>
      <c r="E13" s="609"/>
      <c r="F13" s="608">
        <v>0</v>
      </c>
      <c r="G13" s="608">
        <v>0</v>
      </c>
      <c r="H13" s="606">
        <v>8</v>
      </c>
      <c r="I13" s="607">
        <v>433</v>
      </c>
      <c r="J13" s="608"/>
      <c r="K13" s="609"/>
      <c r="L13" s="608">
        <v>0</v>
      </c>
      <c r="M13" s="608">
        <v>0</v>
      </c>
      <c r="N13" s="606">
        <v>0</v>
      </c>
      <c r="O13" s="607">
        <v>0</v>
      </c>
      <c r="P13" s="608"/>
      <c r="Q13" s="609"/>
      <c r="R13" s="608">
        <v>0</v>
      </c>
      <c r="S13" s="608">
        <v>0</v>
      </c>
      <c r="T13" s="606">
        <v>0</v>
      </c>
      <c r="U13" s="607">
        <v>0</v>
      </c>
      <c r="V13" s="608"/>
      <c r="W13" s="609"/>
      <c r="X13" s="608">
        <v>0</v>
      </c>
      <c r="Y13" s="608">
        <v>0</v>
      </c>
      <c r="Z13" s="610">
        <v>8</v>
      </c>
      <c r="AA13" s="609">
        <v>433</v>
      </c>
      <c r="AB13" s="651" t="s">
        <v>2</v>
      </c>
    </row>
    <row r="14" spans="1:28" ht="20.25">
      <c r="A14" s="267" t="s">
        <v>207</v>
      </c>
      <c r="B14" s="606">
        <v>4</v>
      </c>
      <c r="C14" s="607">
        <v>171</v>
      </c>
      <c r="D14" s="608"/>
      <c r="E14" s="609"/>
      <c r="F14" s="608">
        <v>0</v>
      </c>
      <c r="G14" s="608">
        <v>0</v>
      </c>
      <c r="H14" s="606">
        <v>18</v>
      </c>
      <c r="I14" s="607">
        <v>928</v>
      </c>
      <c r="J14" s="608"/>
      <c r="K14" s="609"/>
      <c r="L14" s="608">
        <v>0</v>
      </c>
      <c r="M14" s="608">
        <v>0</v>
      </c>
      <c r="N14" s="606">
        <v>6</v>
      </c>
      <c r="O14" s="607">
        <v>269</v>
      </c>
      <c r="P14" s="608"/>
      <c r="Q14" s="609"/>
      <c r="R14" s="608">
        <v>0</v>
      </c>
      <c r="S14" s="608">
        <v>0</v>
      </c>
      <c r="T14" s="606">
        <v>0</v>
      </c>
      <c r="U14" s="607">
        <v>0</v>
      </c>
      <c r="V14" s="608"/>
      <c r="W14" s="609"/>
      <c r="X14" s="608">
        <v>0</v>
      </c>
      <c r="Y14" s="608">
        <v>0</v>
      </c>
      <c r="Z14" s="610">
        <v>28</v>
      </c>
      <c r="AA14" s="609">
        <v>1368</v>
      </c>
      <c r="AB14" s="651" t="s">
        <v>2</v>
      </c>
    </row>
    <row r="15" spans="1:28" ht="20.25">
      <c r="A15" s="267" t="s">
        <v>208</v>
      </c>
      <c r="B15" s="606">
        <v>12</v>
      </c>
      <c r="C15" s="607">
        <v>321</v>
      </c>
      <c r="D15" s="608"/>
      <c r="E15" s="609"/>
      <c r="F15" s="608">
        <v>0</v>
      </c>
      <c r="G15" s="608">
        <v>-109</v>
      </c>
      <c r="H15" s="606">
        <v>64</v>
      </c>
      <c r="I15" s="607">
        <v>1184</v>
      </c>
      <c r="J15" s="608"/>
      <c r="K15" s="609"/>
      <c r="L15" s="608">
        <v>-2</v>
      </c>
      <c r="M15" s="608">
        <v>-1595</v>
      </c>
      <c r="N15" s="606">
        <v>42</v>
      </c>
      <c r="O15" s="607">
        <v>828</v>
      </c>
      <c r="P15" s="608"/>
      <c r="Q15" s="609"/>
      <c r="R15" s="608">
        <v>0</v>
      </c>
      <c r="S15" s="608">
        <v>-681</v>
      </c>
      <c r="T15" s="606">
        <v>2</v>
      </c>
      <c r="U15" s="607">
        <v>85</v>
      </c>
      <c r="V15" s="608"/>
      <c r="W15" s="609"/>
      <c r="X15" s="608">
        <v>0</v>
      </c>
      <c r="Y15" s="608">
        <v>-11</v>
      </c>
      <c r="Z15" s="610">
        <v>118</v>
      </c>
      <c r="AA15" s="609">
        <v>22</v>
      </c>
      <c r="AB15" s="651" t="s">
        <v>2</v>
      </c>
    </row>
    <row r="16" spans="1:28" ht="20.25">
      <c r="A16" s="267" t="s">
        <v>209</v>
      </c>
      <c r="B16" s="606">
        <v>8</v>
      </c>
      <c r="C16" s="607">
        <v>456</v>
      </c>
      <c r="D16" s="608"/>
      <c r="E16" s="609"/>
      <c r="F16" s="608">
        <v>0</v>
      </c>
      <c r="G16" s="608">
        <v>0</v>
      </c>
      <c r="H16" s="606">
        <v>12</v>
      </c>
      <c r="I16" s="607">
        <v>514</v>
      </c>
      <c r="J16" s="608"/>
      <c r="K16" s="609"/>
      <c r="L16" s="608">
        <v>0</v>
      </c>
      <c r="M16" s="608">
        <v>0</v>
      </c>
      <c r="N16" s="606">
        <v>0</v>
      </c>
      <c r="O16" s="607">
        <v>0</v>
      </c>
      <c r="P16" s="608"/>
      <c r="Q16" s="609"/>
      <c r="R16" s="608">
        <v>0</v>
      </c>
      <c r="S16" s="608">
        <v>0</v>
      </c>
      <c r="T16" s="606">
        <v>0</v>
      </c>
      <c r="U16" s="607">
        <v>0</v>
      </c>
      <c r="V16" s="608"/>
      <c r="W16" s="609"/>
      <c r="X16" s="608">
        <v>0</v>
      </c>
      <c r="Y16" s="608">
        <v>0</v>
      </c>
      <c r="Z16" s="610">
        <v>20</v>
      </c>
      <c r="AA16" s="609">
        <v>970</v>
      </c>
      <c r="AB16" s="651" t="s">
        <v>2</v>
      </c>
    </row>
    <row r="17" spans="1:28" ht="20.25">
      <c r="A17" s="267" t="s">
        <v>210</v>
      </c>
      <c r="B17" s="606">
        <v>6</v>
      </c>
      <c r="C17" s="607">
        <v>248</v>
      </c>
      <c r="D17" s="608"/>
      <c r="E17" s="609"/>
      <c r="F17" s="608">
        <v>0</v>
      </c>
      <c r="G17" s="608">
        <v>0</v>
      </c>
      <c r="H17" s="606">
        <v>0</v>
      </c>
      <c r="I17" s="607">
        <v>966</v>
      </c>
      <c r="J17" s="608"/>
      <c r="K17" s="609"/>
      <c r="L17" s="608">
        <v>0</v>
      </c>
      <c r="M17" s="608">
        <v>0</v>
      </c>
      <c r="N17" s="606">
        <v>50</v>
      </c>
      <c r="O17" s="607">
        <v>2165</v>
      </c>
      <c r="P17" s="608"/>
      <c r="Q17" s="609"/>
      <c r="R17" s="608">
        <v>0</v>
      </c>
      <c r="S17" s="608">
        <v>0</v>
      </c>
      <c r="T17" s="611">
        <v>0</v>
      </c>
      <c r="U17" s="612">
        <v>30</v>
      </c>
      <c r="V17" s="608"/>
      <c r="W17" s="609"/>
      <c r="X17" s="608">
        <v>0</v>
      </c>
      <c r="Y17" s="608">
        <v>0</v>
      </c>
      <c r="Z17" s="610">
        <v>56</v>
      </c>
      <c r="AA17" s="609">
        <v>3409</v>
      </c>
      <c r="AB17" s="651" t="s">
        <v>2</v>
      </c>
    </row>
    <row r="18" spans="1:28" ht="20.25" customHeight="1">
      <c r="A18" s="267" t="s">
        <v>211</v>
      </c>
      <c r="B18" s="606">
        <v>0</v>
      </c>
      <c r="C18" s="607">
        <v>0</v>
      </c>
      <c r="D18" s="608"/>
      <c r="E18" s="609"/>
      <c r="F18" s="608">
        <v>0</v>
      </c>
      <c r="G18" s="608">
        <v>0</v>
      </c>
      <c r="H18" s="606">
        <v>12</v>
      </c>
      <c r="I18" s="607">
        <v>361</v>
      </c>
      <c r="J18" s="608"/>
      <c r="K18" s="609"/>
      <c r="L18" s="608">
        <v>0</v>
      </c>
      <c r="M18" s="608">
        <v>0</v>
      </c>
      <c r="N18" s="606">
        <v>12</v>
      </c>
      <c r="O18" s="607">
        <v>361</v>
      </c>
      <c r="P18" s="608"/>
      <c r="Q18" s="609"/>
      <c r="R18" s="608">
        <v>0</v>
      </c>
      <c r="S18" s="608">
        <v>0</v>
      </c>
      <c r="T18" s="606">
        <v>0</v>
      </c>
      <c r="U18" s="607">
        <v>0</v>
      </c>
      <c r="V18" s="608"/>
      <c r="W18" s="609"/>
      <c r="X18" s="608">
        <v>0</v>
      </c>
      <c r="Y18" s="608">
        <v>0</v>
      </c>
      <c r="Z18" s="610">
        <v>24</v>
      </c>
      <c r="AA18" s="609">
        <v>722</v>
      </c>
      <c r="AB18" s="651" t="s">
        <v>2</v>
      </c>
    </row>
    <row r="19" spans="1:28" ht="20.25">
      <c r="A19" s="267" t="s">
        <v>212</v>
      </c>
      <c r="B19" s="606">
        <v>0</v>
      </c>
      <c r="C19" s="607">
        <v>0</v>
      </c>
      <c r="D19" s="608"/>
      <c r="E19" s="609"/>
      <c r="F19" s="608">
        <v>0</v>
      </c>
      <c r="G19" s="608">
        <v>0</v>
      </c>
      <c r="H19" s="606">
        <v>0</v>
      </c>
      <c r="I19" s="607">
        <v>0</v>
      </c>
      <c r="J19" s="608"/>
      <c r="K19" s="609"/>
      <c r="L19" s="608">
        <v>0</v>
      </c>
      <c r="M19" s="608">
        <v>0</v>
      </c>
      <c r="N19" s="606">
        <v>0</v>
      </c>
      <c r="O19" s="607">
        <v>0</v>
      </c>
      <c r="P19" s="608"/>
      <c r="Q19" s="609"/>
      <c r="R19" s="608">
        <v>0</v>
      </c>
      <c r="S19" s="608">
        <v>0</v>
      </c>
      <c r="T19" s="606">
        <v>0</v>
      </c>
      <c r="U19" s="607">
        <v>0</v>
      </c>
      <c r="V19" s="608"/>
      <c r="W19" s="609"/>
      <c r="X19" s="608">
        <v>0</v>
      </c>
      <c r="Y19" s="608">
        <v>0</v>
      </c>
      <c r="Z19" s="610">
        <v>0</v>
      </c>
      <c r="AA19" s="609">
        <v>0</v>
      </c>
      <c r="AB19" s="651" t="s">
        <v>2</v>
      </c>
    </row>
    <row r="20" spans="1:28" ht="20.25">
      <c r="A20" s="267" t="s">
        <v>213</v>
      </c>
      <c r="B20" s="606">
        <v>2</v>
      </c>
      <c r="C20" s="607">
        <v>36</v>
      </c>
      <c r="D20" s="608"/>
      <c r="E20" s="609"/>
      <c r="F20" s="608">
        <v>0</v>
      </c>
      <c r="G20" s="608">
        <v>0</v>
      </c>
      <c r="H20" s="606">
        <v>22</v>
      </c>
      <c r="I20" s="607">
        <v>516</v>
      </c>
      <c r="J20" s="608"/>
      <c r="K20" s="609"/>
      <c r="L20" s="608">
        <v>-10</v>
      </c>
      <c r="M20" s="608">
        <v>0</v>
      </c>
      <c r="N20" s="606">
        <v>20</v>
      </c>
      <c r="O20" s="607">
        <v>435</v>
      </c>
      <c r="P20" s="608"/>
      <c r="Q20" s="609"/>
      <c r="R20" s="608">
        <v>0</v>
      </c>
      <c r="S20" s="608">
        <v>0</v>
      </c>
      <c r="T20" s="606">
        <v>0</v>
      </c>
      <c r="U20" s="607">
        <v>0</v>
      </c>
      <c r="V20" s="608"/>
      <c r="W20" s="609"/>
      <c r="X20" s="608">
        <v>0</v>
      </c>
      <c r="Y20" s="608">
        <v>0</v>
      </c>
      <c r="Z20" s="610">
        <v>34</v>
      </c>
      <c r="AA20" s="609">
        <v>987</v>
      </c>
      <c r="AB20" s="651" t="s">
        <v>2</v>
      </c>
    </row>
    <row r="21" spans="1:28" ht="20.25">
      <c r="A21" s="268" t="s">
        <v>214</v>
      </c>
      <c r="B21" s="613">
        <v>0</v>
      </c>
      <c r="C21" s="614">
        <v>0</v>
      </c>
      <c r="D21" s="608"/>
      <c r="E21" s="609"/>
      <c r="F21" s="608">
        <v>0</v>
      </c>
      <c r="G21" s="608">
        <v>0</v>
      </c>
      <c r="H21" s="613">
        <v>0</v>
      </c>
      <c r="I21" s="614">
        <v>0</v>
      </c>
      <c r="J21" s="608" t="s">
        <v>22</v>
      </c>
      <c r="K21" s="609" t="s">
        <v>22</v>
      </c>
      <c r="L21" s="608">
        <v>0</v>
      </c>
      <c r="M21" s="608">
        <v>0</v>
      </c>
      <c r="N21" s="613">
        <v>0</v>
      </c>
      <c r="O21" s="614">
        <v>0</v>
      </c>
      <c r="P21" s="608"/>
      <c r="Q21" s="609"/>
      <c r="R21" s="608">
        <v>0</v>
      </c>
      <c r="S21" s="608">
        <v>0</v>
      </c>
      <c r="T21" s="613">
        <v>0</v>
      </c>
      <c r="U21" s="614">
        <v>0</v>
      </c>
      <c r="V21" s="608"/>
      <c r="W21" s="609"/>
      <c r="X21" s="608">
        <v>0</v>
      </c>
      <c r="Y21" s="608">
        <v>0</v>
      </c>
      <c r="Z21" s="610">
        <v>0</v>
      </c>
      <c r="AA21" s="609">
        <v>0</v>
      </c>
      <c r="AB21" s="651" t="s">
        <v>2</v>
      </c>
    </row>
    <row r="22" spans="1:28" ht="20.25">
      <c r="A22" s="269"/>
      <c r="B22" s="615"/>
      <c r="C22" s="616"/>
      <c r="D22" s="617"/>
      <c r="E22" s="616"/>
      <c r="F22" s="617"/>
      <c r="G22" s="617"/>
      <c r="H22" s="615"/>
      <c r="I22" s="616"/>
      <c r="J22" s="617"/>
      <c r="K22" s="616"/>
      <c r="L22" s="617"/>
      <c r="M22" s="617"/>
      <c r="N22" s="615"/>
      <c r="O22" s="616"/>
      <c r="P22" s="617"/>
      <c r="Q22" s="616"/>
      <c r="R22" s="617"/>
      <c r="S22" s="617"/>
      <c r="T22" s="615"/>
      <c r="U22" s="616"/>
      <c r="V22" s="617"/>
      <c r="W22" s="616"/>
      <c r="X22" s="617"/>
      <c r="Y22" s="617"/>
      <c r="Z22" s="615"/>
      <c r="AA22" s="618"/>
      <c r="AB22" s="651" t="s">
        <v>2</v>
      </c>
    </row>
    <row r="23" spans="1:28" ht="20.25">
      <c r="A23" s="267" t="s">
        <v>215</v>
      </c>
      <c r="B23" s="606">
        <v>34</v>
      </c>
      <c r="C23" s="607">
        <v>1318</v>
      </c>
      <c r="D23" s="606">
        <f>SUM(D11:D21)</f>
        <v>0</v>
      </c>
      <c r="E23" s="607">
        <f>SUM(E11:E21)</f>
        <v>0</v>
      </c>
      <c r="F23" s="606">
        <v>0</v>
      </c>
      <c r="G23" s="607">
        <v>-109</v>
      </c>
      <c r="H23" s="606">
        <v>195</v>
      </c>
      <c r="I23" s="607">
        <v>6853</v>
      </c>
      <c r="J23" s="606">
        <f>SUM(J11:J21)</f>
        <v>0</v>
      </c>
      <c r="K23" s="607">
        <f>SUM(K11:K21)</f>
        <v>0</v>
      </c>
      <c r="L23" s="606">
        <v>-12</v>
      </c>
      <c r="M23" s="607">
        <v>-1595</v>
      </c>
      <c r="N23" s="606">
        <v>132</v>
      </c>
      <c r="O23" s="607">
        <v>4205</v>
      </c>
      <c r="P23" s="606">
        <f>SUM(P11:P21)</f>
        <v>0</v>
      </c>
      <c r="Q23" s="607">
        <f>SUM(Q11:Q21)</f>
        <v>0</v>
      </c>
      <c r="R23" s="606">
        <v>0</v>
      </c>
      <c r="S23" s="607">
        <v>-681</v>
      </c>
      <c r="T23" s="606">
        <v>2</v>
      </c>
      <c r="U23" s="607">
        <v>139</v>
      </c>
      <c r="V23" s="606">
        <f>SUM(V11:V21)</f>
        <v>0</v>
      </c>
      <c r="W23" s="607">
        <f>SUM(W11:W21)</f>
        <v>0</v>
      </c>
      <c r="X23" s="606">
        <v>0</v>
      </c>
      <c r="Y23" s="607">
        <v>-11</v>
      </c>
      <c r="Z23" s="606">
        <v>351</v>
      </c>
      <c r="AA23" s="609">
        <v>10119</v>
      </c>
      <c r="AB23" s="651" t="s">
        <v>2</v>
      </c>
    </row>
    <row r="24" spans="1:28" ht="20.25">
      <c r="A24" s="270" t="s">
        <v>216</v>
      </c>
      <c r="B24" s="606">
        <v>-17</v>
      </c>
      <c r="C24" s="607">
        <v>-659</v>
      </c>
      <c r="D24" s="606">
        <f>+D23/-2</f>
        <v>0</v>
      </c>
      <c r="E24" s="607">
        <f>+E23/-2</f>
        <v>0</v>
      </c>
      <c r="F24" s="606">
        <v>0</v>
      </c>
      <c r="G24" s="607">
        <v>54</v>
      </c>
      <c r="H24" s="606">
        <v>-98</v>
      </c>
      <c r="I24" s="607">
        <v>-3427</v>
      </c>
      <c r="J24" s="606">
        <f>+J23/-2</f>
        <v>0</v>
      </c>
      <c r="K24" s="607">
        <f>+K23/-2</f>
        <v>0</v>
      </c>
      <c r="L24" s="606">
        <v>6</v>
      </c>
      <c r="M24" s="607">
        <v>798</v>
      </c>
      <c r="N24" s="606">
        <v>-66</v>
      </c>
      <c r="O24" s="607">
        <v>-2103</v>
      </c>
      <c r="P24" s="606">
        <f>+P23/-2</f>
        <v>0</v>
      </c>
      <c r="Q24" s="607">
        <f>+Q23/-2</f>
        <v>0</v>
      </c>
      <c r="R24" s="606">
        <v>0</v>
      </c>
      <c r="S24" s="607">
        <v>341</v>
      </c>
      <c r="T24" s="606">
        <v>-1</v>
      </c>
      <c r="U24" s="607">
        <v>-70</v>
      </c>
      <c r="V24" s="606">
        <f>+V23/-2</f>
        <v>0</v>
      </c>
      <c r="W24" s="607">
        <f>+W23/-2</f>
        <v>0</v>
      </c>
      <c r="X24" s="606">
        <v>0</v>
      </c>
      <c r="Y24" s="607">
        <v>6</v>
      </c>
      <c r="Z24" s="606">
        <v>-176</v>
      </c>
      <c r="AA24" s="609">
        <v>-5060</v>
      </c>
      <c r="AB24" s="651" t="s">
        <v>2</v>
      </c>
    </row>
    <row r="25" spans="1:28" ht="20.25">
      <c r="A25" s="268" t="s">
        <v>217</v>
      </c>
      <c r="B25" s="619">
        <v>0</v>
      </c>
      <c r="C25" s="620">
        <v>537</v>
      </c>
      <c r="D25" s="619"/>
      <c r="E25" s="620"/>
      <c r="F25" s="619">
        <v>0</v>
      </c>
      <c r="G25" s="620">
        <v>0</v>
      </c>
      <c r="H25" s="619">
        <v>0</v>
      </c>
      <c r="I25" s="620">
        <v>853</v>
      </c>
      <c r="J25" s="619"/>
      <c r="K25" s="620"/>
      <c r="L25" s="619">
        <v>0</v>
      </c>
      <c r="M25" s="620">
        <v>-23</v>
      </c>
      <c r="N25" s="619">
        <v>0</v>
      </c>
      <c r="O25" s="620">
        <v>271</v>
      </c>
      <c r="P25" s="619"/>
      <c r="Q25" s="620"/>
      <c r="R25" s="619">
        <v>0</v>
      </c>
      <c r="S25" s="620">
        <v>0</v>
      </c>
      <c r="T25" s="619">
        <v>0</v>
      </c>
      <c r="U25" s="620">
        <v>5</v>
      </c>
      <c r="V25" s="619"/>
      <c r="W25" s="620"/>
      <c r="X25" s="619">
        <v>0</v>
      </c>
      <c r="Y25" s="620">
        <v>0</v>
      </c>
      <c r="Z25" s="606">
        <v>0</v>
      </c>
      <c r="AA25" s="609">
        <v>1643</v>
      </c>
      <c r="AB25" s="651" t="s">
        <v>2</v>
      </c>
    </row>
    <row r="26" spans="1:28" ht="20.25">
      <c r="A26" s="271"/>
      <c r="B26" s="621"/>
      <c r="C26" s="622"/>
      <c r="D26" s="623"/>
      <c r="E26" s="622"/>
      <c r="F26" s="624"/>
      <c r="G26" s="622"/>
      <c r="H26" s="624"/>
      <c r="I26" s="622"/>
      <c r="J26" s="624"/>
      <c r="K26" s="622"/>
      <c r="L26" s="624"/>
      <c r="M26" s="622"/>
      <c r="N26" s="624"/>
      <c r="O26" s="622"/>
      <c r="P26" s="624"/>
      <c r="Q26" s="622"/>
      <c r="R26" s="624"/>
      <c r="S26" s="622"/>
      <c r="T26" s="624"/>
      <c r="U26" s="622"/>
      <c r="V26" s="624"/>
      <c r="W26" s="622"/>
      <c r="X26" s="624"/>
      <c r="Y26" s="622"/>
      <c r="Z26" s="624"/>
      <c r="AA26" s="625"/>
      <c r="AB26" s="651" t="s">
        <v>2</v>
      </c>
    </row>
    <row r="27" spans="1:28" ht="20.25">
      <c r="A27" s="272"/>
      <c r="B27" s="626"/>
      <c r="C27" s="627"/>
      <c r="D27" s="628"/>
      <c r="E27" s="627"/>
      <c r="F27" s="629"/>
      <c r="G27" s="627"/>
      <c r="H27" s="629"/>
      <c r="I27" s="627"/>
      <c r="J27" s="629"/>
      <c r="K27" s="627"/>
      <c r="L27" s="629"/>
      <c r="M27" s="627"/>
      <c r="N27" s="629"/>
      <c r="O27" s="627"/>
      <c r="P27" s="629"/>
      <c r="Q27" s="627"/>
      <c r="R27" s="629"/>
      <c r="S27" s="627"/>
      <c r="T27" s="629"/>
      <c r="U27" s="627"/>
      <c r="V27" s="629"/>
      <c r="W27" s="627"/>
      <c r="X27" s="629"/>
      <c r="Y27" s="627"/>
      <c r="Z27" s="629"/>
      <c r="AA27" s="630"/>
      <c r="AB27" s="651" t="s">
        <v>2</v>
      </c>
    </row>
    <row r="28" spans="1:28" ht="20.25">
      <c r="A28" s="273" t="s">
        <v>218</v>
      </c>
      <c r="B28" s="631">
        <v>17</v>
      </c>
      <c r="C28" s="632">
        <v>1196</v>
      </c>
      <c r="D28" s="633">
        <f>SUM(D23:D25)</f>
        <v>0</v>
      </c>
      <c r="E28" s="632">
        <f>SUM(E23:E25)</f>
        <v>0</v>
      </c>
      <c r="F28" s="633">
        <v>0</v>
      </c>
      <c r="G28" s="632">
        <v>-55</v>
      </c>
      <c r="H28" s="633">
        <v>97</v>
      </c>
      <c r="I28" s="632">
        <v>4279</v>
      </c>
      <c r="J28" s="633">
        <f>SUM(J23:J25)</f>
        <v>0</v>
      </c>
      <c r="K28" s="632">
        <f>SUM(K23:K25)</f>
        <v>0</v>
      </c>
      <c r="L28" s="633">
        <v>-6</v>
      </c>
      <c r="M28" s="632">
        <v>-820</v>
      </c>
      <c r="N28" s="633">
        <v>66</v>
      </c>
      <c r="O28" s="632">
        <v>2373</v>
      </c>
      <c r="P28" s="633">
        <f>SUM(P23:P25)</f>
        <v>0</v>
      </c>
      <c r="Q28" s="632">
        <f>SUM(Q23:Q25)</f>
        <v>0</v>
      </c>
      <c r="R28" s="633">
        <v>0</v>
      </c>
      <c r="S28" s="632">
        <v>-340</v>
      </c>
      <c r="T28" s="633">
        <v>1</v>
      </c>
      <c r="U28" s="632">
        <v>74</v>
      </c>
      <c r="V28" s="633">
        <f>SUM(V23:V25)</f>
        <v>0</v>
      </c>
      <c r="W28" s="632">
        <f>SUM(W23:W25)</f>
        <v>0</v>
      </c>
      <c r="X28" s="633">
        <v>0</v>
      </c>
      <c r="Y28" s="632">
        <v>-5</v>
      </c>
      <c r="Z28" s="633">
        <v>175</v>
      </c>
      <c r="AA28" s="634">
        <v>6702</v>
      </c>
      <c r="AB28" s="651" t="s">
        <v>2</v>
      </c>
    </row>
    <row r="29" spans="1:28" ht="20.25">
      <c r="A29" s="269"/>
      <c r="B29" s="635"/>
      <c r="C29" s="636"/>
      <c r="D29" s="637"/>
      <c r="E29" s="636"/>
      <c r="F29" s="637"/>
      <c r="G29" s="637"/>
      <c r="H29" s="635"/>
      <c r="I29" s="636"/>
      <c r="J29" s="637"/>
      <c r="K29" s="636"/>
      <c r="L29" s="637"/>
      <c r="M29" s="637"/>
      <c r="N29" s="635"/>
      <c r="O29" s="636"/>
      <c r="P29" s="637"/>
      <c r="Q29" s="636"/>
      <c r="R29" s="637"/>
      <c r="S29" s="637"/>
      <c r="T29" s="635"/>
      <c r="U29" s="636"/>
      <c r="V29" s="637"/>
      <c r="W29" s="636"/>
      <c r="X29" s="637"/>
      <c r="Y29" s="637"/>
      <c r="Z29" s="635"/>
      <c r="AA29" s="638"/>
      <c r="AB29" s="651" t="s">
        <v>2</v>
      </c>
    </row>
    <row r="30" spans="1:28" ht="20.25">
      <c r="A30" s="267" t="s">
        <v>219</v>
      </c>
      <c r="B30" s="639">
        <v>0</v>
      </c>
      <c r="C30" s="640">
        <v>659</v>
      </c>
      <c r="D30" s="641"/>
      <c r="E30" s="642"/>
      <c r="F30" s="641">
        <v>0</v>
      </c>
      <c r="G30" s="641">
        <v>0</v>
      </c>
      <c r="H30" s="639">
        <v>0</v>
      </c>
      <c r="I30" s="640">
        <v>1908</v>
      </c>
      <c r="J30" s="641"/>
      <c r="K30" s="642"/>
      <c r="L30" s="641">
        <v>0</v>
      </c>
      <c r="M30" s="641">
        <v>-145</v>
      </c>
      <c r="N30" s="639">
        <v>0</v>
      </c>
      <c r="O30" s="640">
        <v>1174</v>
      </c>
      <c r="P30" s="641"/>
      <c r="Q30" s="642"/>
      <c r="R30" s="641">
        <v>0</v>
      </c>
      <c r="S30" s="641">
        <v>0</v>
      </c>
      <c r="T30" s="639">
        <v>0</v>
      </c>
      <c r="U30" s="640">
        <v>73</v>
      </c>
      <c r="V30" s="641"/>
      <c r="W30" s="642"/>
      <c r="X30" s="641">
        <v>0</v>
      </c>
      <c r="Y30" s="641">
        <v>0</v>
      </c>
      <c r="Z30" s="639">
        <v>0</v>
      </c>
      <c r="AA30" s="642">
        <v>3669</v>
      </c>
      <c r="AB30" s="651" t="s">
        <v>2</v>
      </c>
    </row>
    <row r="31" spans="1:28" ht="20.25">
      <c r="A31" s="267" t="s">
        <v>220</v>
      </c>
      <c r="B31" s="639">
        <v>0</v>
      </c>
      <c r="C31" s="640">
        <v>4501</v>
      </c>
      <c r="D31" s="641"/>
      <c r="E31" s="642"/>
      <c r="F31" s="641">
        <v>0</v>
      </c>
      <c r="G31" s="641">
        <v>-161</v>
      </c>
      <c r="H31" s="639">
        <v>0</v>
      </c>
      <c r="I31" s="640">
        <v>4986</v>
      </c>
      <c r="J31" s="641"/>
      <c r="K31" s="642"/>
      <c r="L31" s="641">
        <v>0</v>
      </c>
      <c r="M31" s="641">
        <v>-666</v>
      </c>
      <c r="N31" s="639">
        <v>0</v>
      </c>
      <c r="O31" s="640">
        <v>1060</v>
      </c>
      <c r="P31" s="641"/>
      <c r="Q31" s="642"/>
      <c r="R31" s="641">
        <v>0</v>
      </c>
      <c r="S31" s="641">
        <v>-352</v>
      </c>
      <c r="T31" s="639">
        <v>0</v>
      </c>
      <c r="U31" s="640">
        <v>176</v>
      </c>
      <c r="V31" s="641"/>
      <c r="W31" s="642"/>
      <c r="X31" s="641">
        <v>0</v>
      </c>
      <c r="Y31" s="641">
        <v>0</v>
      </c>
      <c r="Z31" s="639">
        <v>0</v>
      </c>
      <c r="AA31" s="642">
        <v>9544</v>
      </c>
      <c r="AB31" s="651" t="s">
        <v>2</v>
      </c>
    </row>
    <row r="32" spans="1:28" ht="20.25">
      <c r="A32" s="267" t="s">
        <v>221</v>
      </c>
      <c r="B32" s="639">
        <v>0</v>
      </c>
      <c r="C32" s="640">
        <v>401</v>
      </c>
      <c r="D32" s="641"/>
      <c r="E32" s="642"/>
      <c r="F32" s="641">
        <v>0</v>
      </c>
      <c r="G32" s="641">
        <v>0</v>
      </c>
      <c r="H32" s="639">
        <v>0</v>
      </c>
      <c r="I32" s="640">
        <v>706</v>
      </c>
      <c r="J32" s="641"/>
      <c r="K32" s="642"/>
      <c r="L32" s="641">
        <v>0</v>
      </c>
      <c r="M32" s="641">
        <v>0</v>
      </c>
      <c r="N32" s="639">
        <v>0</v>
      </c>
      <c r="O32" s="640">
        <v>687</v>
      </c>
      <c r="P32" s="641"/>
      <c r="Q32" s="642"/>
      <c r="R32" s="641">
        <v>0</v>
      </c>
      <c r="S32" s="641">
        <v>0</v>
      </c>
      <c r="T32" s="639">
        <v>0</v>
      </c>
      <c r="U32" s="640">
        <v>114</v>
      </c>
      <c r="V32" s="641"/>
      <c r="W32" s="642"/>
      <c r="X32" s="641">
        <v>0</v>
      </c>
      <c r="Y32" s="641">
        <v>-73</v>
      </c>
      <c r="Z32" s="639">
        <v>0</v>
      </c>
      <c r="AA32" s="642">
        <v>1835</v>
      </c>
      <c r="AB32" s="651" t="s">
        <v>2</v>
      </c>
    </row>
    <row r="33" spans="1:39" ht="20.25">
      <c r="A33" s="267" t="s">
        <v>222</v>
      </c>
      <c r="B33" s="639">
        <v>0</v>
      </c>
      <c r="C33" s="640">
        <v>445</v>
      </c>
      <c r="D33" s="641"/>
      <c r="E33" s="642"/>
      <c r="F33" s="641">
        <v>0</v>
      </c>
      <c r="G33" s="641">
        <v>-142</v>
      </c>
      <c r="H33" s="639">
        <v>0</v>
      </c>
      <c r="I33" s="640">
        <v>445</v>
      </c>
      <c r="J33" s="641"/>
      <c r="K33" s="642"/>
      <c r="L33" s="641">
        <v>0</v>
      </c>
      <c r="M33" s="641">
        <v>-249</v>
      </c>
      <c r="N33" s="639">
        <v>0</v>
      </c>
      <c r="O33" s="640">
        <v>0</v>
      </c>
      <c r="P33" s="641"/>
      <c r="Q33" s="642"/>
      <c r="R33" s="641">
        <v>0</v>
      </c>
      <c r="S33" s="641">
        <v>-243</v>
      </c>
      <c r="T33" s="639">
        <v>0</v>
      </c>
      <c r="U33" s="640">
        <v>0</v>
      </c>
      <c r="V33" s="641"/>
      <c r="W33" s="642"/>
      <c r="X33" s="641">
        <v>0</v>
      </c>
      <c r="Y33" s="641">
        <v>-40</v>
      </c>
      <c r="Z33" s="639">
        <v>0</v>
      </c>
      <c r="AA33" s="642">
        <v>216</v>
      </c>
      <c r="AB33" s="651" t="s">
        <v>2</v>
      </c>
    </row>
    <row r="34" spans="1:39" ht="20.25">
      <c r="A34" s="267" t="s">
        <v>223</v>
      </c>
      <c r="B34" s="639">
        <v>0</v>
      </c>
      <c r="C34" s="640">
        <v>56</v>
      </c>
      <c r="D34" s="641"/>
      <c r="E34" s="642"/>
      <c r="F34" s="641">
        <v>0</v>
      </c>
      <c r="G34" s="641">
        <v>-9</v>
      </c>
      <c r="H34" s="639">
        <v>0</v>
      </c>
      <c r="I34" s="640">
        <v>99</v>
      </c>
      <c r="J34" s="641"/>
      <c r="K34" s="642"/>
      <c r="L34" s="641">
        <v>0</v>
      </c>
      <c r="M34" s="641">
        <v>-16</v>
      </c>
      <c r="N34" s="639">
        <v>0</v>
      </c>
      <c r="O34" s="640">
        <v>96</v>
      </c>
      <c r="P34" s="641"/>
      <c r="Q34" s="642"/>
      <c r="R34" s="641">
        <v>0</v>
      </c>
      <c r="S34" s="641">
        <v>-15</v>
      </c>
      <c r="T34" s="639">
        <v>0</v>
      </c>
      <c r="U34" s="640">
        <v>16</v>
      </c>
      <c r="V34" s="641"/>
      <c r="W34" s="642"/>
      <c r="X34" s="641">
        <v>0</v>
      </c>
      <c r="Y34" s="641">
        <v>-3</v>
      </c>
      <c r="Z34" s="639">
        <v>0</v>
      </c>
      <c r="AA34" s="642">
        <v>224</v>
      </c>
      <c r="AB34" s="651" t="s">
        <v>2</v>
      </c>
    </row>
    <row r="35" spans="1:39" ht="20.25">
      <c r="A35" s="267" t="s">
        <v>224</v>
      </c>
      <c r="B35" s="639">
        <v>0</v>
      </c>
      <c r="C35" s="640">
        <v>43</v>
      </c>
      <c r="D35" s="641"/>
      <c r="E35" s="642"/>
      <c r="F35" s="641">
        <v>0</v>
      </c>
      <c r="G35" s="641">
        <v>0</v>
      </c>
      <c r="H35" s="639">
        <v>0</v>
      </c>
      <c r="I35" s="640">
        <v>75</v>
      </c>
      <c r="J35" s="641"/>
      <c r="K35" s="642"/>
      <c r="L35" s="641">
        <v>0</v>
      </c>
      <c r="M35" s="641">
        <v>0</v>
      </c>
      <c r="N35" s="639">
        <v>0</v>
      </c>
      <c r="O35" s="640">
        <v>73</v>
      </c>
      <c r="P35" s="641"/>
      <c r="Q35" s="642"/>
      <c r="R35" s="641">
        <v>0</v>
      </c>
      <c r="S35" s="641">
        <v>0</v>
      </c>
      <c r="T35" s="639">
        <v>0</v>
      </c>
      <c r="U35" s="640">
        <v>12</v>
      </c>
      <c r="V35" s="641"/>
      <c r="W35" s="642"/>
      <c r="X35" s="641">
        <v>0</v>
      </c>
      <c r="Y35" s="641">
        <v>0</v>
      </c>
      <c r="Z35" s="639">
        <v>0</v>
      </c>
      <c r="AA35" s="642">
        <v>203</v>
      </c>
      <c r="AB35" s="651" t="s">
        <v>2</v>
      </c>
    </row>
    <row r="36" spans="1:39" ht="20.25">
      <c r="A36" s="267" t="s">
        <v>225</v>
      </c>
      <c r="B36" s="639">
        <v>0</v>
      </c>
      <c r="C36" s="640">
        <v>1221</v>
      </c>
      <c r="D36" s="641"/>
      <c r="E36" s="642"/>
      <c r="F36" s="641">
        <v>0</v>
      </c>
      <c r="G36" s="641">
        <v>-1208</v>
      </c>
      <c r="H36" s="639">
        <v>0</v>
      </c>
      <c r="I36" s="640">
        <v>3679</v>
      </c>
      <c r="J36" s="641"/>
      <c r="K36" s="642"/>
      <c r="L36" s="641">
        <v>0</v>
      </c>
      <c r="M36" s="641">
        <v>-7122</v>
      </c>
      <c r="N36" s="639">
        <v>0</v>
      </c>
      <c r="O36" s="640">
        <v>2624</v>
      </c>
      <c r="P36" s="641"/>
      <c r="Q36" s="642"/>
      <c r="R36" s="641">
        <v>0</v>
      </c>
      <c r="S36" s="641">
        <v>-2071</v>
      </c>
      <c r="T36" s="639">
        <v>0</v>
      </c>
      <c r="U36" s="640">
        <v>50</v>
      </c>
      <c r="V36" s="641"/>
      <c r="W36" s="642"/>
      <c r="X36" s="641">
        <v>0</v>
      </c>
      <c r="Y36" s="641">
        <v>-345</v>
      </c>
      <c r="Z36" s="639">
        <v>0</v>
      </c>
      <c r="AA36" s="642">
        <v>-3172</v>
      </c>
      <c r="AB36" s="651" t="s">
        <v>2</v>
      </c>
    </row>
    <row r="37" spans="1:39" ht="20.25">
      <c r="A37" s="267" t="s">
        <v>226</v>
      </c>
      <c r="B37" s="639">
        <v>0</v>
      </c>
      <c r="C37" s="640">
        <v>10474</v>
      </c>
      <c r="D37" s="641"/>
      <c r="E37" s="642"/>
      <c r="F37" s="641">
        <v>0</v>
      </c>
      <c r="G37" s="641">
        <v>-1319</v>
      </c>
      <c r="H37" s="639">
        <v>0</v>
      </c>
      <c r="I37" s="640">
        <v>39351</v>
      </c>
      <c r="J37" s="641"/>
      <c r="K37" s="642"/>
      <c r="L37" s="641">
        <v>0</v>
      </c>
      <c r="M37" s="641">
        <v>-2325</v>
      </c>
      <c r="N37" s="639">
        <v>0</v>
      </c>
      <c r="O37" s="640">
        <v>11935</v>
      </c>
      <c r="P37" s="641"/>
      <c r="Q37" s="642"/>
      <c r="R37" s="641">
        <v>0</v>
      </c>
      <c r="S37" s="641">
        <v>-3160</v>
      </c>
      <c r="T37" s="639">
        <v>0</v>
      </c>
      <c r="U37" s="640">
        <v>307</v>
      </c>
      <c r="V37" s="641"/>
      <c r="W37" s="642"/>
      <c r="X37" s="641">
        <v>0</v>
      </c>
      <c r="Y37" s="641">
        <v>-377</v>
      </c>
      <c r="Z37" s="639">
        <v>0</v>
      </c>
      <c r="AA37" s="642">
        <v>54886</v>
      </c>
      <c r="AB37" s="651" t="s">
        <v>2</v>
      </c>
    </row>
    <row r="38" spans="1:39" ht="20.25">
      <c r="A38" s="267" t="s">
        <v>227</v>
      </c>
      <c r="B38" s="639">
        <v>0</v>
      </c>
      <c r="C38" s="640">
        <v>430</v>
      </c>
      <c r="D38" s="641"/>
      <c r="E38" s="642"/>
      <c r="F38" s="641">
        <v>0</v>
      </c>
      <c r="G38" s="641">
        <v>0</v>
      </c>
      <c r="H38" s="639">
        <v>0</v>
      </c>
      <c r="I38" s="640">
        <v>875</v>
      </c>
      <c r="J38" s="641"/>
      <c r="K38" s="642"/>
      <c r="L38" s="641">
        <v>0</v>
      </c>
      <c r="M38" s="641">
        <v>0</v>
      </c>
      <c r="N38" s="639">
        <v>0</v>
      </c>
      <c r="O38" s="640">
        <v>758</v>
      </c>
      <c r="P38" s="641"/>
      <c r="Q38" s="642"/>
      <c r="R38" s="641">
        <v>0</v>
      </c>
      <c r="S38" s="641">
        <v>0</v>
      </c>
      <c r="T38" s="639">
        <v>0</v>
      </c>
      <c r="U38" s="640">
        <v>121</v>
      </c>
      <c r="V38" s="641"/>
      <c r="W38" s="642"/>
      <c r="X38" s="641">
        <v>0</v>
      </c>
      <c r="Y38" s="641">
        <v>0</v>
      </c>
      <c r="Z38" s="639">
        <v>0</v>
      </c>
      <c r="AA38" s="642">
        <v>2184</v>
      </c>
      <c r="AB38" s="651" t="s">
        <v>2</v>
      </c>
    </row>
    <row r="39" spans="1:39" ht="20.25">
      <c r="A39" s="267" t="s">
        <v>228</v>
      </c>
      <c r="B39" s="639">
        <v>0</v>
      </c>
      <c r="C39" s="640">
        <v>254</v>
      </c>
      <c r="D39" s="641"/>
      <c r="E39" s="642"/>
      <c r="F39" s="641">
        <v>0</v>
      </c>
      <c r="G39" s="641">
        <v>0</v>
      </c>
      <c r="H39" s="639">
        <v>0</v>
      </c>
      <c r="I39" s="640">
        <v>254</v>
      </c>
      <c r="J39" s="641"/>
      <c r="K39" s="642"/>
      <c r="L39" s="641">
        <v>0</v>
      </c>
      <c r="M39" s="641">
        <v>0</v>
      </c>
      <c r="N39" s="639">
        <v>0</v>
      </c>
      <c r="O39" s="640">
        <v>0</v>
      </c>
      <c r="P39" s="641"/>
      <c r="Q39" s="642"/>
      <c r="R39" s="641">
        <v>0</v>
      </c>
      <c r="S39" s="641">
        <v>0</v>
      </c>
      <c r="T39" s="639">
        <v>0</v>
      </c>
      <c r="U39" s="640">
        <v>0</v>
      </c>
      <c r="V39" s="641"/>
      <c r="W39" s="642"/>
      <c r="X39" s="641">
        <v>0</v>
      </c>
      <c r="Y39" s="641">
        <v>0</v>
      </c>
      <c r="Z39" s="639">
        <v>0</v>
      </c>
      <c r="AA39" s="642">
        <v>508</v>
      </c>
      <c r="AB39" s="651" t="s">
        <v>2</v>
      </c>
    </row>
    <row r="40" spans="1:39" ht="20.25">
      <c r="A40" s="267" t="s">
        <v>229</v>
      </c>
      <c r="B40" s="639">
        <v>0</v>
      </c>
      <c r="C40" s="640">
        <v>525</v>
      </c>
      <c r="D40" s="641"/>
      <c r="E40" s="642"/>
      <c r="F40" s="641">
        <v>0</v>
      </c>
      <c r="G40" s="641">
        <v>0</v>
      </c>
      <c r="H40" s="639">
        <v>0</v>
      </c>
      <c r="I40" s="640">
        <v>925</v>
      </c>
      <c r="J40" s="641"/>
      <c r="K40" s="642"/>
      <c r="L40" s="641">
        <v>0</v>
      </c>
      <c r="M40" s="641">
        <v>0</v>
      </c>
      <c r="N40" s="639">
        <v>0</v>
      </c>
      <c r="O40" s="640">
        <v>900</v>
      </c>
      <c r="P40" s="641"/>
      <c r="Q40" s="642"/>
      <c r="R40" s="641">
        <v>0</v>
      </c>
      <c r="S40" s="641">
        <v>0</v>
      </c>
      <c r="T40" s="639">
        <v>0</v>
      </c>
      <c r="U40" s="640">
        <v>150</v>
      </c>
      <c r="V40" s="641"/>
      <c r="W40" s="642"/>
      <c r="X40" s="641">
        <v>0</v>
      </c>
      <c r="Y40" s="641">
        <v>0</v>
      </c>
      <c r="Z40" s="639">
        <v>0</v>
      </c>
      <c r="AA40" s="642">
        <v>2500</v>
      </c>
      <c r="AB40" s="651" t="s">
        <v>2</v>
      </c>
    </row>
    <row r="41" spans="1:39" ht="20.25">
      <c r="A41" s="267" t="s">
        <v>230</v>
      </c>
      <c r="B41" s="639">
        <v>0</v>
      </c>
      <c r="C41" s="640">
        <v>47</v>
      </c>
      <c r="D41" s="641"/>
      <c r="E41" s="642"/>
      <c r="F41" s="641">
        <v>0</v>
      </c>
      <c r="G41" s="641">
        <v>0</v>
      </c>
      <c r="H41" s="639">
        <v>0</v>
      </c>
      <c r="I41" s="640">
        <v>82</v>
      </c>
      <c r="J41" s="641"/>
      <c r="K41" s="642"/>
      <c r="L41" s="641">
        <v>0</v>
      </c>
      <c r="M41" s="641">
        <v>0</v>
      </c>
      <c r="N41" s="639">
        <v>0</v>
      </c>
      <c r="O41" s="640">
        <v>80</v>
      </c>
      <c r="P41" s="641"/>
      <c r="Q41" s="642"/>
      <c r="R41" s="641">
        <v>0</v>
      </c>
      <c r="S41" s="641">
        <v>0</v>
      </c>
      <c r="T41" s="639">
        <v>0</v>
      </c>
      <c r="U41" s="640">
        <v>13</v>
      </c>
      <c r="V41" s="641"/>
      <c r="W41" s="642"/>
      <c r="X41" s="641">
        <v>0</v>
      </c>
      <c r="Y41" s="641">
        <v>0</v>
      </c>
      <c r="Z41" s="639">
        <v>0</v>
      </c>
      <c r="AA41" s="642">
        <v>222</v>
      </c>
      <c r="AB41" s="651" t="s">
        <v>2</v>
      </c>
    </row>
    <row r="42" spans="1:39" ht="20.25">
      <c r="A42" s="267" t="s">
        <v>231</v>
      </c>
      <c r="B42" s="639">
        <v>0</v>
      </c>
      <c r="C42" s="640">
        <v>260</v>
      </c>
      <c r="D42" s="641"/>
      <c r="E42" s="642"/>
      <c r="F42" s="641">
        <v>0</v>
      </c>
      <c r="G42" s="641">
        <v>-129</v>
      </c>
      <c r="H42" s="639">
        <v>0</v>
      </c>
      <c r="I42" s="640">
        <v>567</v>
      </c>
      <c r="J42" s="641"/>
      <c r="K42" s="642"/>
      <c r="L42" s="641">
        <v>0</v>
      </c>
      <c r="M42" s="641">
        <v>-391</v>
      </c>
      <c r="N42" s="639">
        <v>0</v>
      </c>
      <c r="O42" s="640">
        <v>671</v>
      </c>
      <c r="P42" s="641"/>
      <c r="Q42" s="642"/>
      <c r="R42" s="641">
        <v>0</v>
      </c>
      <c r="S42" s="641">
        <v>-278</v>
      </c>
      <c r="T42" s="639">
        <v>0</v>
      </c>
      <c r="U42" s="640">
        <v>249</v>
      </c>
      <c r="V42" s="641"/>
      <c r="W42" s="642"/>
      <c r="X42" s="641">
        <v>0</v>
      </c>
      <c r="Y42" s="641">
        <v>-85</v>
      </c>
      <c r="Z42" s="639">
        <v>0</v>
      </c>
      <c r="AA42" s="642">
        <v>864</v>
      </c>
      <c r="AB42" s="651" t="s">
        <v>2</v>
      </c>
    </row>
    <row r="43" spans="1:39" ht="20.25">
      <c r="A43" s="268" t="s">
        <v>95</v>
      </c>
      <c r="B43" s="643">
        <v>0</v>
      </c>
      <c r="C43" s="644">
        <v>4805</v>
      </c>
      <c r="D43" s="645"/>
      <c r="E43" s="646"/>
      <c r="F43" s="645">
        <v>0</v>
      </c>
      <c r="G43" s="645">
        <f>-3744+1</f>
        <v>-3743</v>
      </c>
      <c r="H43" s="643">
        <v>0</v>
      </c>
      <c r="I43" s="644">
        <v>17294</v>
      </c>
      <c r="J43" s="645"/>
      <c r="K43" s="646"/>
      <c r="L43" s="645">
        <v>0</v>
      </c>
      <c r="M43" s="645">
        <v>-9711</v>
      </c>
      <c r="N43" s="643">
        <v>0</v>
      </c>
      <c r="O43" s="644">
        <v>6361</v>
      </c>
      <c r="P43" s="645"/>
      <c r="Q43" s="646"/>
      <c r="R43" s="645">
        <v>0</v>
      </c>
      <c r="S43" s="645">
        <v>-6478</v>
      </c>
      <c r="T43" s="643">
        <v>0</v>
      </c>
      <c r="U43" s="644">
        <f>462-1</f>
        <v>461</v>
      </c>
      <c r="V43" s="645"/>
      <c r="W43" s="646"/>
      <c r="X43" s="645">
        <v>0</v>
      </c>
      <c r="Y43" s="645">
        <v>-1435</v>
      </c>
      <c r="Z43" s="643">
        <v>0</v>
      </c>
      <c r="AA43" s="642">
        <f>Y43+U43+S43+O43+M43+I43+G43+C43</f>
        <v>7554</v>
      </c>
      <c r="AB43" s="651" t="s">
        <v>2</v>
      </c>
    </row>
    <row r="44" spans="1:39" ht="20.25">
      <c r="A44" s="274" t="s">
        <v>232</v>
      </c>
      <c r="B44" s="647">
        <v>17</v>
      </c>
      <c r="C44" s="648">
        <v>25317</v>
      </c>
      <c r="D44" s="649">
        <f>SUM(D28:D43)</f>
        <v>0</v>
      </c>
      <c r="E44" s="648">
        <f>SUM(E28:E43)</f>
        <v>0</v>
      </c>
      <c r="F44" s="649">
        <v>0</v>
      </c>
      <c r="G44" s="649">
        <f>SUM(G28:G43)</f>
        <v>-6766</v>
      </c>
      <c r="H44" s="647">
        <v>97</v>
      </c>
      <c r="I44" s="648">
        <v>75525</v>
      </c>
      <c r="J44" s="649">
        <f>SUM(J28:J43)</f>
        <v>0</v>
      </c>
      <c r="K44" s="648">
        <f>SUM(K28:K43)</f>
        <v>0</v>
      </c>
      <c r="L44" s="649">
        <v>-6</v>
      </c>
      <c r="M44" s="649">
        <v>-21445</v>
      </c>
      <c r="N44" s="647">
        <v>66</v>
      </c>
      <c r="O44" s="648">
        <v>28792</v>
      </c>
      <c r="P44" s="649">
        <f>SUM(P28:P43)</f>
        <v>0</v>
      </c>
      <c r="Q44" s="648">
        <f>SUM(Q28:Q43)</f>
        <v>0</v>
      </c>
      <c r="R44" s="649">
        <v>0</v>
      </c>
      <c r="S44" s="649">
        <v>-12937</v>
      </c>
      <c r="T44" s="647">
        <v>1</v>
      </c>
      <c r="U44" s="648">
        <f>SUM(U28:U43)</f>
        <v>1816</v>
      </c>
      <c r="V44" s="649">
        <f>SUM(V28:V43)</f>
        <v>0</v>
      </c>
      <c r="W44" s="648">
        <f>SUM(W28:W43)</f>
        <v>0</v>
      </c>
      <c r="X44" s="649">
        <v>0</v>
      </c>
      <c r="Y44" s="649">
        <v>-2363</v>
      </c>
      <c r="Z44" s="647">
        <v>175</v>
      </c>
      <c r="AA44" s="650">
        <f>SUM(Y44,U44,S44,O44,M44,I44,G44,C44)</f>
        <v>87939</v>
      </c>
      <c r="AB44" s="651" t="s">
        <v>2</v>
      </c>
    </row>
    <row r="45" spans="1:39">
      <c r="A45" s="938"/>
      <c r="B45" s="939"/>
      <c r="C45" s="939"/>
      <c r="D45" s="939"/>
      <c r="E45" s="939"/>
      <c r="F45" s="939"/>
      <c r="G45" s="939"/>
      <c r="H45" s="939"/>
      <c r="I45" s="939"/>
      <c r="J45" s="939"/>
      <c r="K45" s="939"/>
      <c r="L45" s="939"/>
      <c r="M45" s="939"/>
      <c r="N45" s="939"/>
      <c r="O45" s="939"/>
      <c r="P45" s="939"/>
      <c r="Q45" s="939"/>
      <c r="R45" s="939"/>
      <c r="S45" s="939"/>
      <c r="T45" s="939"/>
      <c r="U45" s="939"/>
      <c r="V45" s="939"/>
      <c r="W45" s="939"/>
      <c r="X45" s="939"/>
      <c r="Y45" s="939"/>
      <c r="Z45" s="939"/>
      <c r="AA45" s="939"/>
      <c r="AB45" s="651" t="s">
        <v>2</v>
      </c>
      <c r="AC45" s="156"/>
      <c r="AD45" s="156"/>
      <c r="AE45" s="156"/>
      <c r="AF45" s="156"/>
      <c r="AG45" s="156"/>
      <c r="AH45" s="156"/>
      <c r="AI45" s="156"/>
      <c r="AJ45" s="156"/>
      <c r="AK45" s="156"/>
      <c r="AL45" s="156"/>
      <c r="AM45" s="156"/>
    </row>
    <row r="46" spans="1:39">
      <c r="A46" s="275"/>
      <c r="B46" s="275"/>
      <c r="C46" s="276"/>
      <c r="D46" s="275"/>
      <c r="E46" s="276"/>
      <c r="F46" s="275"/>
      <c r="G46" s="276"/>
      <c r="H46" s="275"/>
      <c r="I46" s="276"/>
      <c r="J46" s="275"/>
      <c r="K46" s="276"/>
      <c r="L46" s="275"/>
      <c r="M46" s="276"/>
      <c r="N46" s="275"/>
      <c r="O46" s="276"/>
      <c r="P46" s="275"/>
      <c r="Q46" s="276"/>
      <c r="R46" s="275"/>
      <c r="S46" s="276"/>
      <c r="T46" s="275"/>
      <c r="U46" s="276"/>
      <c r="V46" s="275"/>
      <c r="W46" s="276"/>
      <c r="X46" s="275"/>
      <c r="Y46" s="276"/>
      <c r="Z46" s="275"/>
      <c r="AA46" s="276"/>
      <c r="AB46" s="652" t="s">
        <v>21</v>
      </c>
      <c r="AC46" s="156"/>
      <c r="AD46" s="156"/>
      <c r="AE46" s="156"/>
      <c r="AF46" s="156"/>
      <c r="AG46" s="156"/>
      <c r="AH46" s="156"/>
      <c r="AI46" s="156"/>
      <c r="AJ46" s="156"/>
      <c r="AK46" s="156"/>
      <c r="AL46" s="156"/>
      <c r="AM46" s="156"/>
    </row>
  </sheetData>
  <mergeCells count="25">
    <mergeCell ref="A45:AA45"/>
    <mergeCell ref="J9:K9"/>
    <mergeCell ref="L9:M9"/>
    <mergeCell ref="N9:O9"/>
    <mergeCell ref="P9:Q9"/>
    <mergeCell ref="R9:S9"/>
    <mergeCell ref="X9:Y9"/>
    <mergeCell ref="A8:A10"/>
    <mergeCell ref="B8:G8"/>
    <mergeCell ref="N8:S8"/>
    <mergeCell ref="A2:AA2"/>
    <mergeCell ref="A3:AA3"/>
    <mergeCell ref="A4:AA4"/>
    <mergeCell ref="A5:AA5"/>
    <mergeCell ref="T8:Y8"/>
    <mergeCell ref="Z8:AA9"/>
    <mergeCell ref="V9:W9"/>
    <mergeCell ref="H8:M8"/>
    <mergeCell ref="A7:AA7"/>
    <mergeCell ref="A6:AA6"/>
    <mergeCell ref="B9:C9"/>
    <mergeCell ref="D9:E9"/>
    <mergeCell ref="F9:G9"/>
    <mergeCell ref="H9:I9"/>
    <mergeCell ref="T9:U9"/>
  </mergeCells>
  <phoneticPr fontId="67" type="noConversion"/>
  <printOptions horizontalCentered="1"/>
  <pageMargins left="0.25" right="0.25" top="0.5" bottom="0.5" header="0.5" footer="0.5"/>
  <pageSetup scale="47" fitToHeight="0" orientation="landscape" r:id="rId1"/>
  <headerFooter alignWithMargins="0">
    <oddFooter xml:space="preserve">&amp;C&amp;"Times New Roman,Regular"&amp;14Exhibit J - Financial Analysis of Program Changes&amp;12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B. Summary of Requirements</vt:lpstr>
      <vt:lpstr>C. Increases Offsets</vt:lpstr>
      <vt:lpstr>(D) Strat Goal &amp; Obj</vt:lpstr>
      <vt:lpstr>(E) ATB Justification</vt:lpstr>
      <vt:lpstr>(F) 2010 Crosswalk</vt:lpstr>
      <vt:lpstr>(G) 2011 XWalk</vt:lpstr>
      <vt:lpstr>H. Reimbursable Resources</vt:lpstr>
      <vt:lpstr>I. Permanent Positions</vt:lpstr>
      <vt:lpstr>J. Financial Analysis</vt:lpstr>
      <vt:lpstr>K. Summary by Grade</vt:lpstr>
      <vt:lpstr>L. Summary by Object Class</vt:lpstr>
      <vt:lpstr>'B. Summary of Requirements'!DL</vt:lpstr>
      <vt:lpstr>'(D) Strat Goal &amp; Obj'!Print_Area</vt:lpstr>
      <vt:lpstr>'(E) ATB Justification'!Print_Area</vt:lpstr>
      <vt:lpstr>'(F) 2010 Crosswalk'!Print_Area</vt:lpstr>
      <vt:lpstr>'(G) 2011 XWalk'!Print_Area</vt:lpstr>
      <vt:lpstr>'B. Summary of Requirements'!Print_Area</vt:lpstr>
      <vt:lpstr>'C. Increases Offsets'!Print_Area</vt:lpstr>
      <vt:lpstr>'H. Reimbursable Resources'!Print_Area</vt:lpstr>
      <vt:lpstr>'I. Permanent Positions'!Print_Area</vt:lpstr>
      <vt:lpstr>'J. Financial Analysis'!Print_Area</vt:lpstr>
      <vt:lpstr>'K. Summary by Grade'!Print_Area</vt:lpstr>
      <vt:lpstr>'L. Summary by Object Class'!Print_Area</vt:lpstr>
      <vt:lpstr>'(E) ATB Justification'!Print_Titles</vt:lpstr>
      <vt:lpstr>'H. Reimbursable Resources'!REIMPRO</vt:lpstr>
    </vt:vector>
  </TitlesOfParts>
  <Company>FBI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rnwilson</dc:creator>
  <cp:lastModifiedBy>rlindsay</cp:lastModifiedBy>
  <cp:lastPrinted>2011-02-08T23:36:22Z</cp:lastPrinted>
  <dcterms:created xsi:type="dcterms:W3CDTF">2011-01-22T00:29:21Z</dcterms:created>
  <dcterms:modified xsi:type="dcterms:W3CDTF">2011-02-16T20:11:21Z</dcterms:modified>
</cp:coreProperties>
</file>