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720" windowHeight="12345" tabRatio="799" activeTab="0"/>
  </bookViews>
  <sheets>
    <sheet name="(A) Org Chart" sheetId="1" r:id="rId1"/>
    <sheet name="(B) Sum of Req " sheetId="2" r:id="rId2"/>
    <sheet name="(C) Increases Offsets" sheetId="3" r:id="rId3"/>
    <sheet name="(D) Strat Goal &amp; Obj" sheetId="4" r:id="rId4"/>
    <sheet name="(F) 2010 Crosswalk" sheetId="5" r:id="rId5"/>
    <sheet name="G. 2011 Crosswalk" sheetId="6" r:id="rId6"/>
    <sheet name="(J) Financial Analysis" sheetId="7" r:id="rId7"/>
    <sheet name="(L) Sum by OC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ATTORNEY_SUPP">#REF!</definedName>
    <definedName name="_1ATTORNEY_SUPP" localSheetId="1">#REF!</definedName>
    <definedName name="_1ATTORNEY_SUPP">#REF!</definedName>
    <definedName name="_2ATTORNEY_SUPP" localSheetId="7">#REF!</definedName>
    <definedName name="_2ATTORNEY_SUPP" localSheetId="5">#REF!</definedName>
    <definedName name="_2ATTORNEY_SUPP">#REF!</definedName>
    <definedName name="_2GA_ROLLUP">#REF!</definedName>
    <definedName name="_3GA_ROLLUP" localSheetId="1">'(B) Sum of Req '!#REF!</definedName>
    <definedName name="_3GA_ROLLUP">#REF!</definedName>
    <definedName name="_3POS_BY_CAT">#REF!</definedName>
    <definedName name="_4GA_ROLLUP" localSheetId="6">'[1]Sum of Req'!#REF!</definedName>
    <definedName name="_4POS_BY_CAT">#REF!</definedName>
    <definedName name="_5GA_ROLLUP" localSheetId="7">#REF!</definedName>
    <definedName name="_5GA_ROLLUP" localSheetId="5">#REF!</definedName>
    <definedName name="_5GA_ROLLUP">#REF!</definedName>
    <definedName name="_6POS_BY_CAT" localSheetId="1">#REF!</definedName>
    <definedName name="_7POS_BY_CAT" localSheetId="6">'[1]Summ Atty Agt'!#REF!</definedName>
    <definedName name="_8POS_BY_CAT" localSheetId="7">#REF!</definedName>
    <definedName name="_8POS_BY_CAT" localSheetId="5">#REF!</definedName>
    <definedName name="_8POS_BY_CAT">#REF!</definedName>
    <definedName name="ATTORNEYSUPP">#REF!</definedName>
    <definedName name="DL" localSheetId="1">'(B) Sum of Req '!$A$3:$AL$108</definedName>
    <definedName name="DL" localSheetId="7">#REF!</definedName>
    <definedName name="DL" localSheetId="5">#REF!</definedName>
    <definedName name="DL">#REF!</definedName>
    <definedName name="EXECSUPP" localSheetId="1">'(B) Sum of Req '!#REF!</definedName>
    <definedName name="EXECSUPP" localSheetId="6">'[1]Sum of Req'!#REF!</definedName>
    <definedName name="EXECSUPP" localSheetId="7">#REF!</definedName>
    <definedName name="EXECSUPP">#REF!</definedName>
    <definedName name="FY0711.1" localSheetId="7">#REF!</definedName>
    <definedName name="FY0711.1" localSheetId="5">#REF!</definedName>
    <definedName name="FY0711.1">#REF!</definedName>
    <definedName name="FY0711.5">#REF!</definedName>
    <definedName name="FY0712.1">#REF!</definedName>
    <definedName name="FY0721.0">#REF!</definedName>
    <definedName name="FY0722.0">#REF!</definedName>
    <definedName name="FY0723.1">#REF!</definedName>
    <definedName name="FY0723.2">#REF!</definedName>
    <definedName name="FY0723.3">#REF!</definedName>
    <definedName name="FY0724.0">#REF!</definedName>
    <definedName name="FY0725.2">#REF!</definedName>
    <definedName name="FY0725.3">#REF!</definedName>
    <definedName name="FY0725.6">#REF!</definedName>
    <definedName name="FY0726.0">#REF!</definedName>
    <definedName name="FY0731.0">#REF!</definedName>
    <definedName name="FY0732.0">#REF!</definedName>
    <definedName name="FY07Ling">#REF!</definedName>
    <definedName name="FY07Mult">#REF!</definedName>
    <definedName name="FY07PEPI">#REF!</definedName>
    <definedName name="FY07Tot">#REF!</definedName>
    <definedName name="FY07Train">#REF!</definedName>
    <definedName name="FY0811.1">#REF!</definedName>
    <definedName name="FY0811.5">#REF!</definedName>
    <definedName name="FY0812.1">#REF!</definedName>
    <definedName name="FY0821.0">#REF!</definedName>
    <definedName name="FY0822.0">#REF!</definedName>
    <definedName name="FY0823.1">#REF!</definedName>
    <definedName name="FY0823.2">#REF!</definedName>
    <definedName name="FY0823.3">#REF!</definedName>
    <definedName name="FY0824.0">#REF!</definedName>
    <definedName name="FY0825.2">#REF!</definedName>
    <definedName name="FY0825.3">#REF!</definedName>
    <definedName name="FY0825.6">#REF!</definedName>
    <definedName name="FY0826.0">#REF!</definedName>
    <definedName name="FY0831.0">#REF!</definedName>
    <definedName name="FY0832.0">#REF!</definedName>
    <definedName name="FY08Ling">#REF!</definedName>
    <definedName name="FY08Mult">#REF!</definedName>
    <definedName name="FY08PEPI">#REF!</definedName>
    <definedName name="FY08Tot">#REF!</definedName>
    <definedName name="FY08Train">#REF!</definedName>
    <definedName name="FY0911.1">#REF!</definedName>
    <definedName name="FY0911.5">#REF!</definedName>
    <definedName name="FY0912.1">#REF!</definedName>
    <definedName name="FY0921.0">#REF!</definedName>
    <definedName name="FY0922.0">#REF!</definedName>
    <definedName name="FY0923.1">#REF!</definedName>
    <definedName name="FY0923.2">#REF!</definedName>
    <definedName name="FY0923.3">#REF!</definedName>
    <definedName name="FY0924.0">#REF!</definedName>
    <definedName name="FY0925.2">#REF!</definedName>
    <definedName name="FY0925.3">#REF!</definedName>
    <definedName name="FY0925.6">#REF!</definedName>
    <definedName name="FY0926.0">#REF!</definedName>
    <definedName name="FY0931.0">#REF!</definedName>
    <definedName name="FY0932.0">#REF!</definedName>
    <definedName name="FY09Ling">#REF!</definedName>
    <definedName name="FY09Mult">#REF!</definedName>
    <definedName name="FY09PEPI">#REF!</definedName>
    <definedName name="FY09Tot">#REF!</definedName>
    <definedName name="FY09Train">#REF!</definedName>
    <definedName name="GAROLLUP">#REF!</definedName>
    <definedName name="INTEL" localSheetId="1">'(B) Sum of Req '!#REF!</definedName>
    <definedName name="INTEL" localSheetId="6">'[1]Sum of Req'!#REF!</definedName>
    <definedName name="INTEL" localSheetId="7">#REF!</definedName>
    <definedName name="INTEL" localSheetId="5">#REF!</definedName>
    <definedName name="INTEL">#REF!</definedName>
    <definedName name="JMD" localSheetId="1">'(B) Sum of Req '!#REF!</definedName>
    <definedName name="JMD" localSheetId="6">'[1]Sum of Req'!#REF!</definedName>
    <definedName name="JMD" localSheetId="7">#REF!</definedName>
    <definedName name="JMD" localSheetId="5">#REF!</definedName>
    <definedName name="JMD">#REF!</definedName>
    <definedName name="PART" localSheetId="7">#REF!</definedName>
    <definedName name="PART" localSheetId="5">#REF!</definedName>
    <definedName name="PART">#REF!</definedName>
    <definedName name="POSBYCAT">#REF!</definedName>
    <definedName name="_xlnm.Print_Area" localSheetId="0">'(A) Org Chart'!$A$1:$N$29</definedName>
    <definedName name="_xlnm.Print_Area" localSheetId="1">'(B) Sum of Req '!$A$1:$AL$141</definedName>
    <definedName name="_xlnm.Print_Area" localSheetId="2">'(C) Increases Offsets'!$A$1:$G$52</definedName>
    <definedName name="_xlnm.Print_Area" localSheetId="3">'(D) Strat Goal &amp; Obj'!$A$1:$S$85</definedName>
    <definedName name="_xlnm.Print_Area" localSheetId="4">'(F) 2010 Crosswalk'!$A$1:$Y$57</definedName>
    <definedName name="_xlnm.Print_Area" localSheetId="6">'(J) Financial Analysis'!$A$1:$E$17</definedName>
    <definedName name="_xlnm.Print_Area" localSheetId="7">'(L) Sum by OC'!$A$1:$O$46</definedName>
    <definedName name="_xlnm.Print_Area" localSheetId="5">'G. 2011 Crosswalk'!$A$1:$T$55</definedName>
    <definedName name="REIMPRO" localSheetId="0">#REF!</definedName>
    <definedName name="REIMPRO" localSheetId="5">#REF!</definedName>
    <definedName name="REIMPRO">#REF!</definedName>
    <definedName name="REIMSOR" localSheetId="0">#REF!</definedName>
    <definedName name="REIMSOR" localSheetId="5">#REF!</definedName>
    <definedName name="REIMSOR">#REF!</definedName>
  </definedNames>
  <calcPr fullCalcOnLoad="1"/>
</workbook>
</file>

<file path=xl/sharedStrings.xml><?xml version="1.0" encoding="utf-8"?>
<sst xmlns="http://schemas.openxmlformats.org/spreadsheetml/2006/main" count="658" uniqueCount="287">
  <si>
    <t>Service-Training-Officers-Prosecutors (STOP) Violence Against Women Formula grant Program</t>
  </si>
  <si>
    <t>Office on Violence Against Women</t>
  </si>
  <si>
    <t>Grants Programs</t>
  </si>
  <si>
    <t>Prevention and Prosecution of Violence Against Women</t>
  </si>
  <si>
    <t>STOP</t>
  </si>
  <si>
    <t xml:space="preserve">     Transitional Housing</t>
  </si>
  <si>
    <t>Youth Advocacy</t>
  </si>
  <si>
    <t>Children &amp; Youth Exposed</t>
  </si>
  <si>
    <t>Court Training &amp; Improvements</t>
  </si>
  <si>
    <t>Legal Assistance to Victims (LAV)</t>
  </si>
  <si>
    <t>Engaging Men &amp; Youth</t>
  </si>
  <si>
    <t>Indian Women - Tracking</t>
  </si>
  <si>
    <t>National Resource Center</t>
  </si>
  <si>
    <t>OJP Administered</t>
  </si>
  <si>
    <t>Indian Women - Analysis &amp; Research</t>
  </si>
  <si>
    <t>[18,000]</t>
  </si>
  <si>
    <t>[3,000]</t>
  </si>
  <si>
    <t>C: Program Increases/Offsets By Decision Unit - GRANTS</t>
  </si>
  <si>
    <t>D: Resources by DOJ Strategic Goal and Strategic Objective - GRANTS</t>
  </si>
  <si>
    <t xml:space="preserve">     NIJ Research and Development</t>
  </si>
  <si>
    <t>Sexual Assault Services</t>
  </si>
  <si>
    <t>Children and Youth Exposed</t>
  </si>
  <si>
    <t>Indian Women - Analysis and Res</t>
  </si>
  <si>
    <t>Violence Against Women</t>
  </si>
  <si>
    <t xml:space="preserve">Prevention and Prosecution of </t>
  </si>
  <si>
    <t xml:space="preserve">  </t>
  </si>
  <si>
    <t>L: Summary of Requirements by Object Class - GRANTS</t>
  </si>
  <si>
    <t>Grant Programs</t>
  </si>
  <si>
    <t xml:space="preserve">   3.4  Provide services and programs to facilitate inmates’ successful reintegration into society, consistent with community expectations and standards </t>
  </si>
  <si>
    <t xml:space="preserve">   3.5  Adjudicate all immigration cases promptly and impartially in accordance with due process </t>
  </si>
  <si>
    <t xml:space="preserve">   3.6  Promote and strengthen innovate strategies in the administration of State and local justice systems </t>
  </si>
  <si>
    <t xml:space="preserve">   3.7  Uphold the rights and improve services to America’s crime victims </t>
  </si>
  <si>
    <t>Total Adjustments to Base and Technical Adjustments</t>
  </si>
  <si>
    <t>Adjustments to Base and Technical Adjustments</t>
  </si>
  <si>
    <t xml:space="preserve">Total Adjustments to Base </t>
  </si>
  <si>
    <t>Increase/Decrease</t>
  </si>
  <si>
    <t>Decision Unit</t>
  </si>
  <si>
    <t>atb</t>
  </si>
  <si>
    <t>enhance</t>
  </si>
  <si>
    <t>FTE</t>
  </si>
  <si>
    <t>Total</t>
  </si>
  <si>
    <t>Transfers</t>
  </si>
  <si>
    <t>LEAP</t>
  </si>
  <si>
    <t>11.5  Total, Other personnel compensation</t>
  </si>
  <si>
    <t xml:space="preserve">     Other Compensation</t>
  </si>
  <si>
    <t xml:space="preserve">     Overtime</t>
  </si>
  <si>
    <t>11.8  Special personal services payments</t>
  </si>
  <si>
    <t xml:space="preserve">    Full-time permanent</t>
  </si>
  <si>
    <t>12.0  Personnel benefits</t>
  </si>
  <si>
    <t>21.0  Travel and transportation of persons</t>
  </si>
  <si>
    <t>22.0  Transportation of things</t>
  </si>
  <si>
    <t>23.3  Comm., util., &amp; other misc. charges</t>
  </si>
  <si>
    <t>24.0  Printing and reproduction</t>
  </si>
  <si>
    <t>25.1  Advisory and assistance services</t>
  </si>
  <si>
    <t>25.2 Other services</t>
  </si>
  <si>
    <t>26.0  Supplies and materials</t>
  </si>
  <si>
    <t>31.0  Equipment</t>
  </si>
  <si>
    <t xml:space="preserve">          Total obligations</t>
  </si>
  <si>
    <t>Unobligated balance, start of year</t>
  </si>
  <si>
    <t>Unobligated balance, end of year</t>
  </si>
  <si>
    <t>Recoveries of prior year obligations</t>
  </si>
  <si>
    <t xml:space="preserve">          Total requirements</t>
  </si>
  <si>
    <t>11.3  Other than full-time permanent</t>
  </si>
  <si>
    <t>Object Classes</t>
  </si>
  <si>
    <t>Other Object Classes:</t>
  </si>
  <si>
    <t>Decision Unit 1</t>
  </si>
  <si>
    <t>Decision Unit 2</t>
  </si>
  <si>
    <t>Decision Unit 3</t>
  </si>
  <si>
    <t>Decision Unit 4</t>
  </si>
  <si>
    <t>Summary of Requirements by Object Class</t>
  </si>
  <si>
    <t>Overtime</t>
  </si>
  <si>
    <t>Technical Adjustments</t>
  </si>
  <si>
    <t>Program Changes</t>
  </si>
  <si>
    <t>Total Program Changes</t>
  </si>
  <si>
    <t>Subtotal Increases</t>
  </si>
  <si>
    <t>Subtotal Offsets</t>
  </si>
  <si>
    <t>by Decision Unit</t>
  </si>
  <si>
    <t>23.1  GSA rent</t>
  </si>
  <si>
    <t>25.4  Operation and maintenance of facilities</t>
  </si>
  <si>
    <t>Carryover/</t>
  </si>
  <si>
    <t>2005 Enacted</t>
  </si>
  <si>
    <t>2006 President's</t>
  </si>
  <si>
    <t>2006-2007</t>
  </si>
  <si>
    <t>Strategic Goal and Strategic Objective</t>
  </si>
  <si>
    <t>Program Increases</t>
  </si>
  <si>
    <t>25.3 Purchases of goods &amp; services from Government accounts</t>
  </si>
  <si>
    <t>25.5 Research and development contracts</t>
  </si>
  <si>
    <t>25.7 Operation and maintenance of equipment</t>
  </si>
  <si>
    <t>Location of Description</t>
  </si>
  <si>
    <t>(Dollars in Thousands)</t>
  </si>
  <si>
    <t>Total Offsets</t>
  </si>
  <si>
    <t>Increases/Offsets</t>
  </si>
  <si>
    <t xml:space="preserve">     Reimbursable FTE</t>
  </si>
  <si>
    <t>Other FTE:</t>
  </si>
  <si>
    <t>Total Comp. FTE</t>
  </si>
  <si>
    <t>Total FTE</t>
  </si>
  <si>
    <t>Reimbursable FTE</t>
  </si>
  <si>
    <t>Other FTE</t>
  </si>
  <si>
    <t>Total Compensable FTE</t>
  </si>
  <si>
    <t>Summary of Requirements</t>
  </si>
  <si>
    <t>95% Budget</t>
  </si>
  <si>
    <t>95% BUDGET</t>
  </si>
  <si>
    <t xml:space="preserve">Program Offsets </t>
  </si>
  <si>
    <t>104 % Budget Level</t>
  </si>
  <si>
    <t>Budget</t>
  </si>
  <si>
    <t>Reimbursable FTE:</t>
  </si>
  <si>
    <t>w/Rescissions</t>
  </si>
  <si>
    <t>Total Program Increases</t>
  </si>
  <si>
    <t>Rescissions</t>
  </si>
  <si>
    <t>Supplementals</t>
  </si>
  <si>
    <t>Request</t>
  </si>
  <si>
    <t>Estimates by budget activity</t>
  </si>
  <si>
    <t>Pos.</t>
  </si>
  <si>
    <t xml:space="preserve"> </t>
  </si>
  <si>
    <t>Amount</t>
  </si>
  <si>
    <t>Total Change</t>
  </si>
  <si>
    <t>Recoveries</t>
  </si>
  <si>
    <t>Reprogrammings /</t>
  </si>
  <si>
    <t>Current Services</t>
  </si>
  <si>
    <t>Increases</t>
  </si>
  <si>
    <t>Offsets</t>
  </si>
  <si>
    <t>TOTAL</t>
  </si>
  <si>
    <t xml:space="preserve">                Total ..........................................................</t>
  </si>
  <si>
    <t>Agt./Atty.</t>
  </si>
  <si>
    <t>Resources by Department of Justice Strategic Goal/Objective</t>
  </si>
  <si>
    <t>Program Offsets</t>
  </si>
  <si>
    <t>Total Program Offsets</t>
  </si>
  <si>
    <t xml:space="preserve">1.2: </t>
  </si>
  <si>
    <t>1.1:</t>
  </si>
  <si>
    <t xml:space="preserve">3.1: </t>
  </si>
  <si>
    <t xml:space="preserve">4.1: </t>
  </si>
  <si>
    <t>Adjustments to Base</t>
  </si>
  <si>
    <t xml:space="preserve">Decision </t>
  </si>
  <si>
    <t>Unit(s)</t>
  </si>
  <si>
    <t>Strategic Goal/Objective</t>
  </si>
  <si>
    <t>$000s</t>
  </si>
  <si>
    <t>Goal 1: Prevent Terrorism and Promote the Nation's Security</t>
  </si>
  <si>
    <t>Subtotal, Goal 1</t>
  </si>
  <si>
    <t>Without Rescissions</t>
  </si>
  <si>
    <t>Goal 2: Enforce Federal Laws and Represent the Rights and
                 Interests of the American People</t>
  </si>
  <si>
    <t>2.2: Drugs</t>
  </si>
  <si>
    <t>2.3: White Collar Crime</t>
  </si>
  <si>
    <t>2.4: Civil Rights/Exploitation Crimes</t>
  </si>
  <si>
    <t>2.5: Federal Statutes</t>
  </si>
  <si>
    <t>2.6: Bankruptcy</t>
  </si>
  <si>
    <t>Subtotal, Goal 2</t>
  </si>
  <si>
    <t>Goal 3: Assist State, Local, and Tribal Efforts to Prevent or
                 Crime and Violence</t>
  </si>
  <si>
    <t>3.2: Drug Prevention and Treatment</t>
  </si>
  <si>
    <t>3.3: Crime Victim Services</t>
  </si>
  <si>
    <t>Subtotal, Goal 3</t>
  </si>
  <si>
    <t>Goal 4: Ensure the Fair and Efficient Operation of the 
                 Federal Justice System</t>
  </si>
  <si>
    <t>4.2: Apprehension of Fugitives</t>
  </si>
  <si>
    <t>4.3: Treatment of Detainees</t>
  </si>
  <si>
    <t>4.4: Federal Prison System</t>
  </si>
  <si>
    <t>4.5: Inmate Programs and Services</t>
  </si>
  <si>
    <t>4.6: Immigration</t>
  </si>
  <si>
    <t>Subtotal, Goal 4</t>
  </si>
  <si>
    <t>GRAND TOTAL</t>
  </si>
  <si>
    <t>Direct, Reimb. Other FTE</t>
  </si>
  <si>
    <t>Direct Amount $000s</t>
  </si>
  <si>
    <t>11.1  Direct FTE &amp; personnel compensation</t>
  </si>
  <si>
    <t xml:space="preserve">       Total </t>
  </si>
  <si>
    <t xml:space="preserve">   1.3  Prosecute those who have committed, or intend to commit, terrorist acts in                                                                                                                                                                                                                                                                                                                             the United States  </t>
  </si>
  <si>
    <t>Goal 2: Prevent Crime, Enforce Federal Laws and Represent the 
              Rights and Interests of the American People</t>
  </si>
  <si>
    <t>41.0 Grants</t>
  </si>
  <si>
    <t>A: Organizational Chart - GRANTS</t>
  </si>
  <si>
    <t xml:space="preserve">Goal 3: Ensure the Fair and Efficient Administration of Justice
           </t>
  </si>
  <si>
    <r>
      <t xml:space="preserve">   1.1 Prevent, disrupt, and defeat terrorist operations before they occur</t>
    </r>
    <r>
      <rPr>
        <b/>
        <sz val="10"/>
        <rFont val="Times New Roman"/>
        <family val="1"/>
      </rPr>
      <t xml:space="preserve"> </t>
    </r>
  </si>
  <si>
    <t xml:space="preserve">   1.2  Strengthen partnerships to prevent, deter, and respond to terrorist incidents </t>
  </si>
  <si>
    <t xml:space="preserve">    1.4  Combat espionage against the United States </t>
  </si>
  <si>
    <t xml:space="preserve">   2.1  Strengthen partnerships for safer communities and enhance the Nation’s capacity to prevent, solve, and control crime </t>
  </si>
  <si>
    <t xml:space="preserve">   2.2  Reduce the threat, incidence, and prevalence of violent crime </t>
  </si>
  <si>
    <r>
      <t xml:space="preserve">   2.3  Prevent, suppress, and intervene in crimes against children</t>
    </r>
    <r>
      <rPr>
        <b/>
        <sz val="10"/>
        <rFont val="Times New Roman"/>
        <family val="1"/>
      </rPr>
      <t xml:space="preserve"> </t>
    </r>
  </si>
  <si>
    <t xml:space="preserve">   2.4  Reduce the threat, trafficking, use, and related violence of illegal drugs </t>
  </si>
  <si>
    <r>
      <t xml:space="preserve">   2.5 Combat public and corporate corruption, fraud, economic crime, and cybercrime</t>
    </r>
    <r>
      <rPr>
        <b/>
        <sz val="10"/>
        <rFont val="Times New Roman"/>
        <family val="1"/>
      </rPr>
      <t xml:space="preserve"> </t>
    </r>
  </si>
  <si>
    <t xml:space="preserve">   2.6 Uphold the civil and Constitutional rights of all Americans </t>
  </si>
  <si>
    <t xml:space="preserve">   2.7 Vigorously enforce and represent the interests of the United States in all matters over which the Department has jurisdiction </t>
  </si>
  <si>
    <t xml:space="preserve">   2.8 Protect the integrity and ensure the effective operation of the Nation’s bankruptcy system </t>
  </si>
  <si>
    <t xml:space="preserve">   3.1 Protect judges, witnesses, and other participants in federal proceedings, and ensure the appearance of criminal defendants for judicial proceedings or confinement </t>
  </si>
  <si>
    <r>
      <t xml:space="preserve">   3.2 Ensure the apprehension of fugitives from justice</t>
    </r>
    <r>
      <rPr>
        <b/>
        <sz val="10"/>
        <rFont val="Times New Roman"/>
        <family val="1"/>
      </rPr>
      <t xml:space="preserve"> </t>
    </r>
  </si>
  <si>
    <t xml:space="preserve">   3.3  Provide for the safe, secure, and humane confinement of detained persons awaiting trial and/or sentencing and those in the custody of the Federal Prison System </t>
  </si>
  <si>
    <t>23.2 Moving/Lease Expirations/Contract Parking</t>
  </si>
  <si>
    <t>B: Summary of Requirements - GRANTS</t>
  </si>
  <si>
    <t>Indian Country - Sexual-Assault Clearinghouse</t>
  </si>
  <si>
    <t>Regional Summits - Indian Country</t>
  </si>
  <si>
    <t>Prevention &amp; Prosecution of Violence Against Women</t>
  </si>
  <si>
    <t>Financial Analysis of Program Changes</t>
  </si>
  <si>
    <t xml:space="preserve">   J: Financial Analysis of Program Changes - GRANTS</t>
  </si>
  <si>
    <t>Grants</t>
  </si>
  <si>
    <t xml:space="preserve">       Transitional Housing</t>
  </si>
  <si>
    <t xml:space="preserve">       NIJ Research &amp; Development</t>
  </si>
  <si>
    <t>Subtotal Technical Adjustment</t>
  </si>
  <si>
    <t>end of line</t>
  </si>
  <si>
    <t>Crosswalk of 2010 Availability</t>
  </si>
  <si>
    <t>2010 Availability</t>
  </si>
  <si>
    <t>Decreases</t>
  </si>
  <si>
    <t>Subtotal Decreases</t>
  </si>
  <si>
    <t>Supporting Teens through Education Program</t>
  </si>
  <si>
    <t>2010 Enacted (with Rescissions, direct only)</t>
  </si>
  <si>
    <t>VAWA Tribal Coalitions</t>
  </si>
  <si>
    <t>VAWA Tribal Governments Grants Program</t>
  </si>
  <si>
    <t>Supplemental Funding</t>
  </si>
  <si>
    <t>Sexual Assault Services Program</t>
  </si>
  <si>
    <t>FY 2012 Request</t>
  </si>
  <si>
    <t>Perm. Pos.</t>
  </si>
  <si>
    <t>2011 Supplementals</t>
  </si>
  <si>
    <t>2012 Current Services</t>
  </si>
  <si>
    <t>Engaging Men and Youth in Prevention</t>
  </si>
  <si>
    <t>Children and Youth Exposed to Violence</t>
  </si>
  <si>
    <t>National Tribal Sex Offender Registry</t>
  </si>
  <si>
    <t>2012 Total Request</t>
  </si>
  <si>
    <t>2010 Appropriation Enacted</t>
  </si>
  <si>
    <t>Indian Country  - Regional Summits</t>
  </si>
  <si>
    <t>Research on Violence Against Women</t>
  </si>
  <si>
    <t>2012 Program Increases/Offsets By Decision Unit</t>
  </si>
  <si>
    <t>F: Crosswalk of 2010 Availability</t>
  </si>
  <si>
    <t>2010 Enacted</t>
  </si>
  <si>
    <t xml:space="preserve"> Supporting Teens (STEP)</t>
  </si>
  <si>
    <t xml:space="preserve">  Total, 2012 program changes requested</t>
  </si>
  <si>
    <t>2012 Request</t>
  </si>
  <si>
    <t>Mgmt &amp; Admin - No-Year</t>
  </si>
  <si>
    <t>Consolidated Grants Program</t>
  </si>
  <si>
    <t>STOP Program</t>
  </si>
  <si>
    <t>Sexual Assault Svcs Program</t>
  </si>
  <si>
    <t>Arrest Program</t>
  </si>
  <si>
    <t>Rural Program</t>
  </si>
  <si>
    <t xml:space="preserve">Campus Program </t>
  </si>
  <si>
    <t>Disabilities Program</t>
  </si>
  <si>
    <t>Engaging Men &amp; Youth Program</t>
  </si>
  <si>
    <t>Safe Havens: Supervised Visitation Program</t>
  </si>
  <si>
    <t>Abuse in Later Life Program</t>
  </si>
  <si>
    <t>Tribal Governments Grants Program</t>
  </si>
  <si>
    <t>Abuse In later Life Program</t>
  </si>
  <si>
    <t>Safe Havens: Supervised Visitation</t>
  </si>
  <si>
    <t>Campus Program</t>
  </si>
  <si>
    <t>2011 Continuing Resolution (with Rescissions, direct only)</t>
  </si>
  <si>
    <t>Total 2011 CR (with Rescissions and Supplementals)</t>
  </si>
  <si>
    <t>2010 - 2012 Total Change</t>
  </si>
  <si>
    <t>2011 CR</t>
  </si>
  <si>
    <t>[9,000]</t>
  </si>
  <si>
    <t>Family Court Initiative</t>
  </si>
  <si>
    <t>Civil Legal Assistance Tribal Set Aside</t>
  </si>
  <si>
    <t>Transitional Housing</t>
  </si>
  <si>
    <t>NIJ Research and Development</t>
  </si>
  <si>
    <t>Court Training and Improvements</t>
  </si>
  <si>
    <t>Indian Country - Sexual Assault Clearinghouse</t>
  </si>
  <si>
    <t>Research on Violence Against Indian Women</t>
  </si>
  <si>
    <t>Homicide Reduction Initiative</t>
  </si>
  <si>
    <t>Tribal Sexual Assault/Domestic Violence Statistics</t>
  </si>
  <si>
    <t>[2,500]</t>
  </si>
  <si>
    <t>[39,275]</t>
  </si>
  <si>
    <t>Tribal Coalition Grants</t>
  </si>
  <si>
    <t>[3,626]</t>
  </si>
  <si>
    <t>Reprogrammings / Transfers</t>
  </si>
  <si>
    <t>Carryover/ Recoveries</t>
  </si>
  <si>
    <t xml:space="preserve">      Safe Start Program</t>
  </si>
  <si>
    <t>Arrest</t>
  </si>
  <si>
    <t>Rural</t>
  </si>
  <si>
    <t>Campus</t>
  </si>
  <si>
    <t>Elder</t>
  </si>
  <si>
    <t>Safe Havens</t>
  </si>
  <si>
    <t>Disabilities</t>
  </si>
  <si>
    <t>Supporting Teens Through Education Program</t>
  </si>
  <si>
    <t>[38,970]</t>
  </si>
  <si>
    <t>[3,930]</t>
  </si>
  <si>
    <t>Local Demonstration Training</t>
  </si>
  <si>
    <t>Court Appointed Special Advocate</t>
  </si>
  <si>
    <t>Child Abuse Trng for Judicial Pers.</t>
  </si>
  <si>
    <t>Stalking and Domestic Violence</t>
  </si>
  <si>
    <t>Televised Testimony</t>
  </si>
  <si>
    <t>G: Crosswalk of 2011 Availability</t>
  </si>
  <si>
    <t>Crosswalk of 2011 Availability</t>
  </si>
  <si>
    <t>2011 Availability</t>
  </si>
  <si>
    <t>FY 2011 CR Without Rescissions</t>
  </si>
  <si>
    <t>Transfer to OJP</t>
  </si>
  <si>
    <t>Subtotal</t>
  </si>
  <si>
    <t>Transfer to OJP Programs</t>
  </si>
  <si>
    <t>NIJ Research &amp; Development</t>
  </si>
  <si>
    <t>2010 Actuals</t>
  </si>
  <si>
    <r>
      <rPr>
        <b/>
        <sz val="11"/>
        <rFont val="Times New Roman"/>
        <family val="1"/>
      </rPr>
      <t>Transfers</t>
    </r>
    <r>
      <rPr>
        <sz val="11"/>
        <rFont val="Times New Roman"/>
        <family val="1"/>
      </rPr>
      <t xml:space="preserve">.  The amount reflects the transfer of $3,000 from the Department of Justice OVW Account to the Department of Justice OJP Account to support grant programs administered by OJP.  An additional $7,613 was reprogrammed from OVW Grant programs to OVW's Management and Administrative No Year fund account.  Also included are unobligated balance transfers from OJP to OVW in the amount of $1,032,765.  </t>
    </r>
    <r>
      <rPr>
        <b/>
        <sz val="11"/>
        <rFont val="Times New Roman"/>
        <family val="1"/>
      </rPr>
      <t>Carryover</t>
    </r>
    <r>
      <rPr>
        <sz val="11"/>
        <rFont val="Times New Roman"/>
        <family val="1"/>
      </rPr>
      <t>. The Carryover amount of $56,118 million includes $47,123 million in carryforward from FY '09 and $8,995 million in recoveries of prior year unpaid obligations.</t>
    </r>
  </si>
  <si>
    <t>Transfer from OVW Grants Program to OVW S&amp;E</t>
  </si>
  <si>
    <t>Total 2010 Enacted (with Rescissions, and Transfers)</t>
  </si>
  <si>
    <t>w/Rescissions and Transfers</t>
  </si>
  <si>
    <t>Rescission from Prior Year Balances</t>
  </si>
  <si>
    <t>Rescission From Prior Year Balances</t>
  </si>
  <si>
    <r>
      <rPr>
        <b/>
        <sz val="12"/>
        <rFont val="Times New Roman"/>
        <family val="1"/>
      </rPr>
      <t>Carryover.</t>
    </r>
    <r>
      <rPr>
        <sz val="12"/>
        <rFont val="Times New Roman"/>
        <family val="1"/>
      </rPr>
      <t xml:space="preserve">  The Carryover amount of $84,710 million includes $82,405 million in carryforward as of October 1, 2010 and $2,305 million in recoveries of prior year unpaid obligations for the first quarter of FY 2011.</t>
    </r>
  </si>
  <si>
    <t>Rescission from prior year balance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</si>
</sst>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....&quot;_);_(@_)"/>
    <numFmt numFmtId="166" formatCode="0.000"/>
    <numFmt numFmtId="167" formatCode="_(* #,##0_);_(* \(#,##0\);_(* &quot;-&quot;??_);_(@_)"/>
    <numFmt numFmtId="168" formatCode="_(&quot;$&quot;* #,##0_);_(&quot;$&quot;* \(#,##0\);_(&quot;$&quot;* &quot;-&quot;??_);_(@_)"/>
    <numFmt numFmtId="169" formatCode="&quot;$&quot;#,##0.00"/>
    <numFmt numFmtId="170" formatCode="...."/>
    <numFmt numFmtId="171" formatCode="[$$-409]#,##0"/>
    <numFmt numFmtId="172" formatCode="#,##0;[Red]\-#,##0"/>
    <numFmt numFmtId="173" formatCode="&quot;$&quot;#,##0;[Red]\-&quot;$&quot;#,##0"/>
    <numFmt numFmtId="174" formatCode="#,##0.000;[Red]\-#,##0.000"/>
    <numFmt numFmtId="175" formatCode="#,##0.0;[Red]\-#,##0.0"/>
    <numFmt numFmtId="176" formatCode="[$$-409]#,##0;[Red]\-[$$-409]#,##0"/>
    <numFmt numFmtId="177" formatCode="#,##0.00;[Red]\-#,##0.00"/>
    <numFmt numFmtId="178" formatCode="#,##0.00000"/>
    <numFmt numFmtId="179" formatCode="0.00%;[Red]\-0.00%"/>
    <numFmt numFmtId="180" formatCode="#,##0.0"/>
    <numFmt numFmtId="181" formatCode="mm/dd/yy"/>
    <numFmt numFmtId="182" formatCode="hh:mm\ AM/PM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.00000_);[Red]\(#,##0.00000\)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_(* #,##0.000_);_(* \(#,##0.000\);_(* &quot;-&quot;??_);_(@_)"/>
    <numFmt numFmtId="199" formatCode="_(* #,##0.0000_);_(* \(#,##0.0000\);_(* &quot;-&quot;??_);_(@_)"/>
    <numFmt numFmtId="200" formatCode="_(* #,##0.0_);_(* \(#,##0.0\);_(* &quot;-&quot;??_);_(@_)"/>
    <numFmt numFmtId="201" formatCode="_(* #,##0.0_);_(* \(#,##0.0\);_(* &quot;-&quot;?_);_(@_)"/>
    <numFmt numFmtId="202" formatCode="#,##0.000"/>
    <numFmt numFmtId="203" formatCode="#,##0.0000"/>
    <numFmt numFmtId="204" formatCode="#,##0.0_);[Red]\(#,##0.0\)"/>
    <numFmt numFmtId="205" formatCode="#,##0.000_);[Red]\(#,##0.000\)"/>
    <numFmt numFmtId="206" formatCode="mmmm\ d\,\ yyyy"/>
    <numFmt numFmtId="207" formatCode="_(&quot;$&quot;* #,##0.0_);_(&quot;$&quot;* \(#,##0.0\);_(&quot;$&quot;* &quot;-&quot;??_);_(@_)"/>
    <numFmt numFmtId="208" formatCode="0_);\(0\)"/>
    <numFmt numFmtId="209" formatCode="_(* #,##0.0000_);_(* \(#,##0.0000\);_(* &quot;-&quot;????_);_(@_)"/>
    <numFmt numFmtId="210" formatCode="_(* #,##0.000_);_(* \(#,##0.000\);_(* &quot;-&quot;???_);_(@_)"/>
    <numFmt numFmtId="211" formatCode="00000"/>
    <numFmt numFmtId="212" formatCode="_(&quot;$&quot;* #,##0_);_(&quot;$&quot;* \(#,##0\);_(&quot;$&quot;* &quot;---&quot;_);_(@_)"/>
    <numFmt numFmtId="213" formatCode="_(* #,##0_);_(* \(#,##0\);_(* &quot;---&quot;_);_(@_)"/>
    <numFmt numFmtId="214" formatCode="_(&quot;$&quot;* #,##0.000_);_(&quot;$&quot;* \(#,##0.000\);_(&quot;$&quot;* &quot;-&quot;???_);_(@_)"/>
    <numFmt numFmtId="215" formatCode="[$€-2]\ #,##0.00_);[Red]\([$€-2]\ #,##0.00\)"/>
    <numFmt numFmtId="216" formatCode="dddd&quot;&quot;mmmm&quot; &quot;d&quot;, &quot;yyyy"/>
    <numFmt numFmtId="217" formatCode="#,##0.0_);\(#,##0.0\)"/>
    <numFmt numFmtId="218" formatCode="[$-409]m/d/yy\ h:mm\ AM/PM;@"/>
    <numFmt numFmtId="219" formatCode="&quot;$&quot;#,##0.000"/>
  </numFmts>
  <fonts count="81">
    <font>
      <sz val="12"/>
      <name val="Arial"/>
      <family val="0"/>
    </font>
    <font>
      <sz val="11"/>
      <color indexed="8"/>
      <name val="Calibri"/>
      <family val="2"/>
    </font>
    <font>
      <u val="single"/>
      <sz val="12"/>
      <name val="TimesNewRomanPS"/>
      <family val="0"/>
    </font>
    <font>
      <sz val="12"/>
      <name val="TimesNewRomanPS"/>
      <family val="0"/>
    </font>
    <font>
      <sz val="12"/>
      <name val="Times New Roman"/>
      <family val="1"/>
    </font>
    <font>
      <sz val="12"/>
      <name val="Arial MT"/>
      <family val="0"/>
    </font>
    <font>
      <b/>
      <sz val="14"/>
      <name val="TimesNewRomanPS"/>
      <family val="0"/>
    </font>
    <font>
      <sz val="13"/>
      <name val="TimesNewRomanPS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8"/>
      <color indexed="8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u val="singleAccounting"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NewRomanPS"/>
      <family val="0"/>
    </font>
    <font>
      <b/>
      <sz val="10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NewRomanPS"/>
      <family val="0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b/>
      <sz val="24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MS"/>
      <family val="0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color indexed="9"/>
      <name val="Times New Roman"/>
      <family val="1"/>
    </font>
    <font>
      <i/>
      <sz val="12"/>
      <name val="Times New Roman"/>
      <family val="1"/>
    </font>
    <font>
      <u val="single"/>
      <sz val="7.2"/>
      <color indexed="36"/>
      <name val="Arial"/>
      <family val="2"/>
    </font>
    <font>
      <u val="single"/>
      <sz val="7.2"/>
      <color indexed="12"/>
      <name val="Arial"/>
      <family val="2"/>
    </font>
    <font>
      <sz val="8"/>
      <name val="Arial"/>
      <family val="2"/>
    </font>
    <font>
      <sz val="12"/>
      <color indexed="9"/>
      <name val="Times New Roman"/>
      <family val="1"/>
    </font>
    <font>
      <b/>
      <sz val="8"/>
      <color indexed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medium"/>
    </border>
    <border>
      <left style="thin"/>
      <right/>
      <top style="hair"/>
      <bottom style="hair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hair"/>
      <bottom style="hair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/>
      <right style="thin"/>
      <top/>
      <bottom style="thin">
        <color indexed="23"/>
      </bottom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medium"/>
      <bottom style="hair"/>
    </border>
    <border>
      <left/>
      <right style="thin"/>
      <top style="hair"/>
      <bottom style="hair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/>
      <right style="thin"/>
      <top style="medium"/>
      <bottom style="hair"/>
    </border>
    <border>
      <left style="thin"/>
      <right>
        <color indexed="63"/>
      </right>
      <top style="thin">
        <color indexed="23"/>
      </top>
      <bottom style="thin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centerContinuous"/>
    </xf>
    <xf numFmtId="3" fontId="4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fill"/>
    </xf>
    <xf numFmtId="3" fontId="4" fillId="0" borderId="0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11" fillId="0" borderId="0" xfId="0" applyNumberFormat="1" applyFont="1" applyAlignment="1">
      <alignment horizontal="centerContinuous"/>
    </xf>
    <xf numFmtId="165" fontId="14" fillId="0" borderId="0" xfId="0" applyNumberFormat="1" applyFont="1" applyAlignment="1">
      <alignment horizontal="centerContinuous"/>
    </xf>
    <xf numFmtId="165" fontId="12" fillId="0" borderId="0" xfId="0" applyNumberFormat="1" applyFont="1" applyAlignment="1">
      <alignment horizontal="centerContinuous"/>
    </xf>
    <xf numFmtId="165" fontId="4" fillId="0" borderId="0" xfId="0" applyNumberFormat="1" applyFont="1" applyAlignment="1">
      <alignment horizontal="fill"/>
    </xf>
    <xf numFmtId="165" fontId="4" fillId="0" borderId="0" xfId="0" applyNumberFormat="1" applyFont="1" applyAlignment="1">
      <alignment/>
    </xf>
    <xf numFmtId="165" fontId="6" fillId="0" borderId="0" xfId="0" applyNumberFormat="1" applyFont="1" applyAlignment="1">
      <alignment horizontal="centerContinuous"/>
    </xf>
    <xf numFmtId="165" fontId="3" fillId="0" borderId="0" xfId="0" applyNumberFormat="1" applyFont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5" fontId="7" fillId="0" borderId="0" xfId="0" applyNumberFormat="1" applyFont="1" applyAlignment="1">
      <alignment horizontal="centerContinuous"/>
    </xf>
    <xf numFmtId="165" fontId="5" fillId="0" borderId="0" xfId="0" applyNumberFormat="1" applyFont="1" applyAlignment="1">
      <alignment/>
    </xf>
    <xf numFmtId="165" fontId="4" fillId="0" borderId="0" xfId="0" applyNumberFormat="1" applyFont="1" applyBorder="1" applyAlignment="1">
      <alignment/>
    </xf>
    <xf numFmtId="165" fontId="8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8" fillId="33" borderId="10" xfId="0" applyNumberFormat="1" applyFont="1" applyFill="1" applyBorder="1" applyAlignment="1">
      <alignment/>
    </xf>
    <xf numFmtId="165" fontId="13" fillId="33" borderId="0" xfId="0" applyNumberFormat="1" applyFont="1" applyFill="1" applyAlignment="1">
      <alignment/>
    </xf>
    <xf numFmtId="165" fontId="4" fillId="0" borderId="0" xfId="0" applyNumberFormat="1" applyFont="1" applyAlignment="1">
      <alignment horizontal="right"/>
    </xf>
    <xf numFmtId="165" fontId="3" fillId="0" borderId="11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4" fillId="0" borderId="11" xfId="0" applyNumberFormat="1" applyFont="1" applyBorder="1" applyAlignment="1">
      <alignment horizontal="fill"/>
    </xf>
    <xf numFmtId="0" fontId="15" fillId="0" borderId="0" xfId="57">
      <alignment/>
      <protection/>
    </xf>
    <xf numFmtId="0" fontId="15" fillId="0" borderId="11" xfId="57" applyBorder="1">
      <alignment/>
      <protection/>
    </xf>
    <xf numFmtId="0" fontId="15" fillId="0" borderId="12" xfId="57" applyBorder="1">
      <alignment/>
      <protection/>
    </xf>
    <xf numFmtId="0" fontId="15" fillId="0" borderId="13" xfId="57" applyBorder="1">
      <alignment/>
      <protection/>
    </xf>
    <xf numFmtId="0" fontId="15" fillId="0" borderId="0" xfId="58" applyAlignment="1">
      <alignment horizontal="centerContinuous"/>
      <protection/>
    </xf>
    <xf numFmtId="0" fontId="15" fillId="0" borderId="0" xfId="58">
      <alignment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 horizontal="left"/>
      <protection/>
    </xf>
    <xf numFmtId="0" fontId="15" fillId="0" borderId="0" xfId="57" applyAlignment="1">
      <alignment horizontal="centerContinuous"/>
      <protection/>
    </xf>
    <xf numFmtId="3" fontId="17" fillId="0" borderId="0" xfId="0" applyNumberFormat="1" applyFont="1" applyAlignment="1">
      <alignment/>
    </xf>
    <xf numFmtId="0" fontId="17" fillId="0" borderId="0" xfId="57" applyFont="1" applyAlignment="1">
      <alignment horizontal="centerContinuous"/>
      <protection/>
    </xf>
    <xf numFmtId="0" fontId="10" fillId="0" borderId="0" xfId="57" applyFont="1" applyAlignment="1">
      <alignment horizontal="centerContinuous"/>
      <protection/>
    </xf>
    <xf numFmtId="3" fontId="4" fillId="0" borderId="0" xfId="57" applyNumberFormat="1" applyFont="1" applyAlignment="1">
      <alignment horizontal="centerContinuous"/>
      <protection/>
    </xf>
    <xf numFmtId="0" fontId="17" fillId="0" borderId="0" xfId="58" applyFont="1">
      <alignment/>
      <protection/>
    </xf>
    <xf numFmtId="0" fontId="17" fillId="0" borderId="0" xfId="58" applyFont="1" applyAlignment="1">
      <alignment horizontal="centerContinuous"/>
      <protection/>
    </xf>
    <xf numFmtId="3" fontId="17" fillId="0" borderId="0" xfId="58" applyNumberFormat="1" applyFont="1" applyAlignment="1">
      <alignment horizontal="centerContinuous"/>
      <protection/>
    </xf>
    <xf numFmtId="0" fontId="10" fillId="0" borderId="0" xfId="58" applyFont="1" applyAlignment="1">
      <alignment horizontal="centerContinuous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Continuous"/>
      <protection/>
    </xf>
    <xf numFmtId="0" fontId="20" fillId="0" borderId="16" xfId="57" applyFont="1" applyBorder="1" applyAlignment="1">
      <alignment horizontal="centerContinuous"/>
      <protection/>
    </xf>
    <xf numFmtId="0" fontId="20" fillId="0" borderId="17" xfId="57" applyFont="1" applyBorder="1" applyAlignment="1">
      <alignment horizontal="centerContinuous"/>
      <protection/>
    </xf>
    <xf numFmtId="0" fontId="20" fillId="0" borderId="18" xfId="57" applyFont="1" applyBorder="1" applyAlignment="1">
      <alignment horizontal="center"/>
      <protection/>
    </xf>
    <xf numFmtId="0" fontId="20" fillId="0" borderId="19" xfId="57" applyFont="1" applyBorder="1">
      <alignment/>
      <protection/>
    </xf>
    <xf numFmtId="0" fontId="20" fillId="0" borderId="19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10" fillId="0" borderId="10" xfId="57" applyFont="1" applyBorder="1">
      <alignment/>
      <protection/>
    </xf>
    <xf numFmtId="0" fontId="10" fillId="0" borderId="19" xfId="57" applyFont="1" applyBorder="1">
      <alignment/>
      <protection/>
    </xf>
    <xf numFmtId="0" fontId="10" fillId="0" borderId="11" xfId="57" applyFont="1" applyBorder="1">
      <alignment/>
      <protection/>
    </xf>
    <xf numFmtId="0" fontId="20" fillId="0" borderId="0" xfId="57" applyFont="1" applyBorder="1" applyAlignment="1">
      <alignment horizontal="center"/>
      <protection/>
    </xf>
    <xf numFmtId="0" fontId="20" fillId="0" borderId="20" xfId="57" applyFont="1" applyBorder="1">
      <alignment/>
      <protection/>
    </xf>
    <xf numFmtId="0" fontId="20" fillId="0" borderId="0" xfId="57" applyFont="1" applyBorder="1">
      <alignment/>
      <protection/>
    </xf>
    <xf numFmtId="5" fontId="20" fillId="0" borderId="0" xfId="57" applyNumberFormat="1" applyFont="1" applyBorder="1">
      <alignment/>
      <protection/>
    </xf>
    <xf numFmtId="0" fontId="10" fillId="0" borderId="13" xfId="57" applyFont="1" applyBorder="1">
      <alignment/>
      <protection/>
    </xf>
    <xf numFmtId="0" fontId="10" fillId="0" borderId="12" xfId="57" applyFont="1" applyBorder="1">
      <alignment/>
      <protection/>
    </xf>
    <xf numFmtId="37" fontId="20" fillId="0" borderId="0" xfId="57" applyNumberFormat="1" applyFont="1" applyFill="1" applyBorder="1">
      <alignment/>
      <protection/>
    </xf>
    <xf numFmtId="5" fontId="20" fillId="0" borderId="10" xfId="57" applyNumberFormat="1" applyFont="1" applyFill="1" applyBorder="1">
      <alignment/>
      <protection/>
    </xf>
    <xf numFmtId="0" fontId="20" fillId="0" borderId="20" xfId="57" applyFont="1" applyBorder="1" applyAlignment="1">
      <alignment horizontal="left"/>
      <protection/>
    </xf>
    <xf numFmtId="0" fontId="10" fillId="0" borderId="0" xfId="58" applyFont="1">
      <alignment/>
      <protection/>
    </xf>
    <xf numFmtId="0" fontId="10" fillId="0" borderId="21" xfId="58" applyFont="1" applyBorder="1">
      <alignment/>
      <protection/>
    </xf>
    <xf numFmtId="0" fontId="10" fillId="0" borderId="20" xfId="58" applyFont="1" applyBorder="1">
      <alignment/>
      <protection/>
    </xf>
    <xf numFmtId="0" fontId="10" fillId="0" borderId="10" xfId="58" applyFont="1" applyBorder="1">
      <alignment/>
      <protection/>
    </xf>
    <xf numFmtId="0" fontId="20" fillId="0" borderId="21" xfId="58" applyFont="1" applyBorder="1">
      <alignment/>
      <protection/>
    </xf>
    <xf numFmtId="167" fontId="20" fillId="0" borderId="20" xfId="58" applyNumberFormat="1" applyFont="1" applyBorder="1">
      <alignment/>
      <protection/>
    </xf>
    <xf numFmtId="168" fontId="20" fillId="0" borderId="10" xfId="44" applyNumberFormat="1" applyFont="1" applyBorder="1" applyAlignment="1">
      <alignment/>
    </xf>
    <xf numFmtId="0" fontId="10" fillId="0" borderId="21" xfId="58" applyFont="1" applyBorder="1" applyAlignment="1">
      <alignment horizontal="left" indent="1"/>
      <protection/>
    </xf>
    <xf numFmtId="167" fontId="10" fillId="0" borderId="20" xfId="42" applyNumberFormat="1" applyFont="1" applyBorder="1" applyAlignment="1">
      <alignment/>
    </xf>
    <xf numFmtId="167" fontId="10" fillId="0" borderId="10" xfId="42" applyNumberFormat="1" applyFont="1" applyBorder="1" applyAlignment="1">
      <alignment/>
    </xf>
    <xf numFmtId="167" fontId="10" fillId="0" borderId="0" xfId="42" applyNumberFormat="1" applyFont="1" applyAlignment="1">
      <alignment/>
    </xf>
    <xf numFmtId="167" fontId="22" fillId="0" borderId="20" xfId="42" applyNumberFormat="1" applyFont="1" applyBorder="1" applyAlignment="1">
      <alignment/>
    </xf>
    <xf numFmtId="167" fontId="22" fillId="0" borderId="10" xfId="42" applyNumberFormat="1" applyFont="1" applyBorder="1" applyAlignment="1">
      <alignment/>
    </xf>
    <xf numFmtId="167" fontId="20" fillId="0" borderId="0" xfId="42" applyNumberFormat="1" applyFont="1" applyAlignment="1">
      <alignment/>
    </xf>
    <xf numFmtId="0" fontId="20" fillId="0" borderId="21" xfId="58" applyFont="1" applyBorder="1" applyAlignment="1">
      <alignment wrapText="1"/>
      <protection/>
    </xf>
    <xf numFmtId="0" fontId="20" fillId="0" borderId="19" xfId="58" applyFont="1" applyBorder="1">
      <alignment/>
      <protection/>
    </xf>
    <xf numFmtId="167" fontId="20" fillId="0" borderId="13" xfId="42" applyNumberFormat="1" applyFont="1" applyBorder="1" applyAlignment="1">
      <alignment/>
    </xf>
    <xf numFmtId="167" fontId="20" fillId="0" borderId="12" xfId="42" applyNumberFormat="1" applyFont="1" applyBorder="1" applyAlignment="1">
      <alignment/>
    </xf>
    <xf numFmtId="168" fontId="20" fillId="0" borderId="22" xfId="44" applyNumberFormat="1" applyFont="1" applyBorder="1" applyAlignment="1">
      <alignment horizontal="left"/>
    </xf>
    <xf numFmtId="0" fontId="20" fillId="0" borderId="0" xfId="58" applyFont="1" applyBorder="1" applyAlignment="1">
      <alignment horizontal="left"/>
      <protection/>
    </xf>
    <xf numFmtId="167" fontId="20" fillId="0" borderId="0" xfId="58" applyNumberFormat="1" applyFont="1" applyBorder="1" applyAlignment="1">
      <alignment horizontal="left"/>
      <protection/>
    </xf>
    <xf numFmtId="168" fontId="20" fillId="0" borderId="0" xfId="44" applyNumberFormat="1" applyFont="1" applyBorder="1" applyAlignment="1">
      <alignment horizontal="left"/>
    </xf>
    <xf numFmtId="165" fontId="19" fillId="0" borderId="0" xfId="0" applyNumberFormat="1" applyFont="1" applyAlignment="1">
      <alignment horizontal="centerContinuous"/>
    </xf>
    <xf numFmtId="165" fontId="10" fillId="0" borderId="0" xfId="0" applyNumberFormat="1" applyFont="1" applyAlignment="1">
      <alignment horizontal="centerContinuous"/>
    </xf>
    <xf numFmtId="165" fontId="8" fillId="33" borderId="23" xfId="0" applyNumberFormat="1" applyFont="1" applyFill="1" applyBorder="1" applyAlignment="1">
      <alignment/>
    </xf>
    <xf numFmtId="165" fontId="8" fillId="33" borderId="24" xfId="0" applyNumberFormat="1" applyFont="1" applyFill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5" fontId="24" fillId="0" borderId="11" xfId="0" applyNumberFormat="1" applyFont="1" applyBorder="1" applyAlignment="1">
      <alignment/>
    </xf>
    <xf numFmtId="5" fontId="24" fillId="0" borderId="11" xfId="0" applyNumberFormat="1" applyFont="1" applyBorder="1" applyAlignment="1">
      <alignment/>
    </xf>
    <xf numFmtId="5" fontId="24" fillId="0" borderId="12" xfId="0" applyNumberFormat="1" applyFont="1" applyBorder="1" applyAlignment="1">
      <alignment/>
    </xf>
    <xf numFmtId="165" fontId="3" fillId="0" borderId="20" xfId="0" applyNumberFormat="1" applyFont="1" applyBorder="1" applyAlignment="1">
      <alignment/>
    </xf>
    <xf numFmtId="165" fontId="3" fillId="0" borderId="25" xfId="0" applyNumberFormat="1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24" fillId="0" borderId="26" xfId="0" applyNumberFormat="1" applyFont="1" applyBorder="1" applyAlignment="1">
      <alignment horizontal="centerContinuous"/>
    </xf>
    <xf numFmtId="165" fontId="24" fillId="0" borderId="18" xfId="0" applyNumberFormat="1" applyFont="1" applyBorder="1" applyAlignment="1">
      <alignment horizontal="centerContinuous"/>
    </xf>
    <xf numFmtId="165" fontId="24" fillId="0" borderId="27" xfId="0" applyNumberFormat="1" applyFont="1" applyBorder="1" applyAlignment="1">
      <alignment horizontal="right"/>
    </xf>
    <xf numFmtId="165" fontId="24" fillId="0" borderId="28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3" fillId="0" borderId="29" xfId="0" applyNumberFormat="1" applyFont="1" applyBorder="1" applyAlignment="1">
      <alignment/>
    </xf>
    <xf numFmtId="165" fontId="3" fillId="0" borderId="23" xfId="0" applyNumberFormat="1" applyFont="1" applyBorder="1" applyAlignment="1">
      <alignment/>
    </xf>
    <xf numFmtId="165" fontId="3" fillId="0" borderId="24" xfId="0" applyNumberFormat="1" applyFont="1" applyBorder="1" applyAlignment="1">
      <alignment/>
    </xf>
    <xf numFmtId="165" fontId="3" fillId="0" borderId="13" xfId="0" applyNumberFormat="1" applyFont="1" applyBorder="1" applyAlignment="1">
      <alignment horizontal="left"/>
    </xf>
    <xf numFmtId="165" fontId="3" fillId="0" borderId="25" xfId="0" applyNumberFormat="1" applyFont="1" applyBorder="1" applyAlignment="1">
      <alignment horizontal="left"/>
    </xf>
    <xf numFmtId="165" fontId="4" fillId="0" borderId="13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24" fillId="0" borderId="25" xfId="0" applyNumberFormat="1" applyFont="1" applyBorder="1" applyAlignment="1">
      <alignment horizontal="centerContinuous"/>
    </xf>
    <xf numFmtId="0" fontId="27" fillId="0" borderId="26" xfId="0" applyFont="1" applyBorder="1" applyAlignment="1">
      <alignment/>
    </xf>
    <xf numFmtId="0" fontId="27" fillId="0" borderId="25" xfId="0" applyFont="1" applyBorder="1" applyAlignment="1">
      <alignment/>
    </xf>
    <xf numFmtId="165" fontId="24" fillId="0" borderId="13" xfId="0" applyNumberFormat="1" applyFont="1" applyBorder="1" applyAlignment="1">
      <alignment/>
    </xf>
    <xf numFmtId="165" fontId="4" fillId="0" borderId="29" xfId="0" applyNumberFormat="1" applyFont="1" applyBorder="1" applyAlignment="1">
      <alignment/>
    </xf>
    <xf numFmtId="0" fontId="10" fillId="0" borderId="30" xfId="57" applyFont="1" applyBorder="1">
      <alignment/>
      <protection/>
    </xf>
    <xf numFmtId="165" fontId="4" fillId="0" borderId="10" xfId="0" applyNumberFormat="1" applyFont="1" applyBorder="1" applyAlignment="1">
      <alignment/>
    </xf>
    <xf numFmtId="165" fontId="16" fillId="0" borderId="10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1" xfId="0" applyNumberFormat="1" applyFont="1" applyBorder="1" applyAlignment="1">
      <alignment horizontal="fill"/>
    </xf>
    <xf numFmtId="3" fontId="4" fillId="0" borderId="20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3" xfId="0" applyNumberFormat="1" applyFont="1" applyBorder="1" applyAlignment="1">
      <alignment horizontal="fill"/>
    </xf>
    <xf numFmtId="165" fontId="4" fillId="0" borderId="23" xfId="0" applyNumberFormat="1" applyFont="1" applyBorder="1" applyAlignment="1">
      <alignment horizontal="fill"/>
    </xf>
    <xf numFmtId="165" fontId="4" fillId="0" borderId="29" xfId="0" applyNumberFormat="1" applyFont="1" applyBorder="1" applyAlignment="1">
      <alignment/>
    </xf>
    <xf numFmtId="165" fontId="4" fillId="0" borderId="23" xfId="0" applyNumberFormat="1" applyFont="1" applyBorder="1" applyAlignment="1">
      <alignment/>
    </xf>
    <xf numFmtId="165" fontId="4" fillId="0" borderId="24" xfId="0" applyNumberFormat="1" applyFont="1" applyBorder="1" applyAlignment="1">
      <alignment/>
    </xf>
    <xf numFmtId="165" fontId="4" fillId="0" borderId="28" xfId="0" applyNumberFormat="1" applyFont="1" applyBorder="1" applyAlignment="1">
      <alignment/>
    </xf>
    <xf numFmtId="0" fontId="0" fillId="0" borderId="23" xfId="0" applyBorder="1" applyAlignment="1">
      <alignment/>
    </xf>
    <xf numFmtId="165" fontId="4" fillId="0" borderId="21" xfId="0" applyNumberFormat="1" applyFont="1" applyBorder="1" applyAlignment="1">
      <alignment/>
    </xf>
    <xf numFmtId="165" fontId="4" fillId="0" borderId="30" xfId="0" applyNumberFormat="1" applyFont="1" applyBorder="1" applyAlignment="1">
      <alignment/>
    </xf>
    <xf numFmtId="165" fontId="16" fillId="0" borderId="21" xfId="0" applyNumberFormat="1" applyFont="1" applyBorder="1" applyAlignment="1">
      <alignment/>
    </xf>
    <xf numFmtId="165" fontId="4" fillId="0" borderId="19" xfId="0" applyNumberFormat="1" applyFont="1" applyBorder="1" applyAlignment="1">
      <alignment/>
    </xf>
    <xf numFmtId="3" fontId="28" fillId="0" borderId="0" xfId="0" applyNumberFormat="1" applyFont="1" applyAlignment="1">
      <alignment horizontal="centerContinuous"/>
    </xf>
    <xf numFmtId="3" fontId="29" fillId="0" borderId="0" xfId="0" applyNumberFormat="1" applyFont="1" applyAlignment="1">
      <alignment horizontal="centerContinuous"/>
    </xf>
    <xf numFmtId="0" fontId="4" fillId="0" borderId="23" xfId="0" applyFont="1" applyBorder="1" applyAlignment="1">
      <alignment/>
    </xf>
    <xf numFmtId="3" fontId="17" fillId="0" borderId="11" xfId="0" applyNumberFormat="1" applyFont="1" applyBorder="1" applyAlignment="1">
      <alignment horizontal="fill"/>
    </xf>
    <xf numFmtId="165" fontId="17" fillId="0" borderId="12" xfId="0" applyNumberFormat="1" applyFont="1" applyBorder="1" applyAlignment="1">
      <alignment/>
    </xf>
    <xf numFmtId="165" fontId="17" fillId="0" borderId="11" xfId="0" applyNumberFormat="1" applyFont="1" applyBorder="1" applyAlignment="1">
      <alignment horizontal="fill"/>
    </xf>
    <xf numFmtId="165" fontId="17" fillId="0" borderId="19" xfId="0" applyNumberFormat="1" applyFont="1" applyBorder="1" applyAlignment="1">
      <alignment/>
    </xf>
    <xf numFmtId="164" fontId="17" fillId="0" borderId="12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3" fontId="28" fillId="0" borderId="0" xfId="0" applyNumberFormat="1" applyFont="1" applyAlignment="1">
      <alignment/>
    </xf>
    <xf numFmtId="165" fontId="4" fillId="0" borderId="11" xfId="0" applyNumberFormat="1" applyFont="1" applyBorder="1" applyAlignment="1">
      <alignment/>
    </xf>
    <xf numFmtId="165" fontId="8" fillId="33" borderId="11" xfId="0" applyNumberFormat="1" applyFont="1" applyFill="1" applyBorder="1" applyAlignment="1">
      <alignment horizontal="left"/>
    </xf>
    <xf numFmtId="165" fontId="8" fillId="33" borderId="11" xfId="0" applyNumberFormat="1" applyFont="1" applyFill="1" applyBorder="1" applyAlignment="1">
      <alignment/>
    </xf>
    <xf numFmtId="165" fontId="8" fillId="33" borderId="12" xfId="0" applyNumberFormat="1" applyFont="1" applyFill="1" applyBorder="1" applyAlignment="1">
      <alignment/>
    </xf>
    <xf numFmtId="165" fontId="8" fillId="33" borderId="25" xfId="0" applyNumberFormat="1" applyFont="1" applyFill="1" applyBorder="1" applyAlignment="1">
      <alignment/>
    </xf>
    <xf numFmtId="165" fontId="8" fillId="33" borderId="26" xfId="0" applyNumberFormat="1" applyFont="1" applyFill="1" applyBorder="1" applyAlignment="1">
      <alignment/>
    </xf>
    <xf numFmtId="165" fontId="8" fillId="33" borderId="27" xfId="0" applyNumberFormat="1" applyFont="1" applyFill="1" applyBorder="1" applyAlignment="1">
      <alignment/>
    </xf>
    <xf numFmtId="165" fontId="8" fillId="33" borderId="20" xfId="0" applyNumberFormat="1" applyFont="1" applyFill="1" applyBorder="1" applyAlignment="1">
      <alignment/>
    </xf>
    <xf numFmtId="165" fontId="8" fillId="33" borderId="18" xfId="0" applyNumberFormat="1" applyFont="1" applyFill="1" applyBorder="1" applyAlignment="1">
      <alignment/>
    </xf>
    <xf numFmtId="165" fontId="8" fillId="33" borderId="31" xfId="0" applyNumberFormat="1" applyFont="1" applyFill="1" applyBorder="1" applyAlignment="1">
      <alignment/>
    </xf>
    <xf numFmtId="165" fontId="25" fillId="33" borderId="15" xfId="0" applyNumberFormat="1" applyFont="1" applyFill="1" applyBorder="1" applyAlignment="1">
      <alignment horizontal="centerContinuous"/>
    </xf>
    <xf numFmtId="165" fontId="25" fillId="33" borderId="16" xfId="0" applyNumberFormat="1" applyFont="1" applyFill="1" applyBorder="1" applyAlignment="1">
      <alignment horizontal="centerContinuous"/>
    </xf>
    <xf numFmtId="165" fontId="25" fillId="33" borderId="16" xfId="0" applyNumberFormat="1" applyFont="1" applyFill="1" applyBorder="1" applyAlignment="1">
      <alignment/>
    </xf>
    <xf numFmtId="165" fontId="25" fillId="33" borderId="17" xfId="0" applyNumberFormat="1" applyFont="1" applyFill="1" applyBorder="1" applyAlignment="1">
      <alignment horizontal="centerContinuous"/>
    </xf>
    <xf numFmtId="165" fontId="25" fillId="33" borderId="28" xfId="0" applyNumberFormat="1" applyFont="1" applyFill="1" applyBorder="1" applyAlignment="1">
      <alignment horizontal="right"/>
    </xf>
    <xf numFmtId="165" fontId="25" fillId="33" borderId="27" xfId="0" applyNumberFormat="1" applyFont="1" applyFill="1" applyBorder="1" applyAlignment="1">
      <alignment horizontal="right"/>
    </xf>
    <xf numFmtId="165" fontId="25" fillId="33" borderId="28" xfId="0" applyNumberFormat="1" applyFont="1" applyFill="1" applyBorder="1" applyAlignment="1">
      <alignment/>
    </xf>
    <xf numFmtId="165" fontId="25" fillId="33" borderId="27" xfId="0" applyNumberFormat="1" applyFont="1" applyFill="1" applyBorder="1" applyAlignment="1">
      <alignment/>
    </xf>
    <xf numFmtId="165" fontId="25" fillId="33" borderId="31" xfId="0" applyNumberFormat="1" applyFont="1" applyFill="1" applyBorder="1" applyAlignment="1">
      <alignment horizontal="right"/>
    </xf>
    <xf numFmtId="165" fontId="8" fillId="33" borderId="23" xfId="0" applyNumberFormat="1" applyFont="1" applyFill="1" applyBorder="1" applyAlignment="1">
      <alignment horizontal="left"/>
    </xf>
    <xf numFmtId="165" fontId="8" fillId="33" borderId="29" xfId="0" applyNumberFormat="1" applyFont="1" applyFill="1" applyBorder="1" applyAlignment="1">
      <alignment/>
    </xf>
    <xf numFmtId="165" fontId="9" fillId="33" borderId="23" xfId="0" applyNumberFormat="1" applyFont="1" applyFill="1" applyBorder="1" applyAlignment="1">
      <alignment horizontal="left"/>
    </xf>
    <xf numFmtId="165" fontId="9" fillId="33" borderId="29" xfId="0" applyNumberFormat="1" applyFont="1" applyFill="1" applyBorder="1" applyAlignment="1">
      <alignment/>
    </xf>
    <xf numFmtId="165" fontId="9" fillId="33" borderId="23" xfId="0" applyNumberFormat="1" applyFont="1" applyFill="1" applyBorder="1" applyAlignment="1">
      <alignment/>
    </xf>
    <xf numFmtId="165" fontId="9" fillId="33" borderId="24" xfId="0" applyNumberFormat="1" applyFont="1" applyFill="1" applyBorder="1" applyAlignment="1">
      <alignment/>
    </xf>
    <xf numFmtId="165" fontId="8" fillId="33" borderId="29" xfId="0" applyNumberFormat="1" applyFont="1" applyFill="1" applyBorder="1" applyAlignment="1">
      <alignment horizontal="right"/>
    </xf>
    <xf numFmtId="165" fontId="8" fillId="33" borderId="23" xfId="0" applyNumberFormat="1" applyFont="1" applyFill="1" applyBorder="1" applyAlignment="1">
      <alignment horizontal="right"/>
    </xf>
    <xf numFmtId="166" fontId="8" fillId="33" borderId="23" xfId="0" applyNumberFormat="1" applyFont="1" applyFill="1" applyBorder="1" applyAlignment="1">
      <alignment/>
    </xf>
    <xf numFmtId="165" fontId="4" fillId="0" borderId="32" xfId="0" applyNumberFormat="1" applyFont="1" applyBorder="1" applyAlignment="1">
      <alignment/>
    </xf>
    <xf numFmtId="165" fontId="24" fillId="0" borderId="28" xfId="0" applyNumberFormat="1" applyFont="1" applyBorder="1" applyAlignment="1">
      <alignment horizontal="right"/>
    </xf>
    <xf numFmtId="165" fontId="24" fillId="0" borderId="31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/>
    </xf>
    <xf numFmtId="0" fontId="10" fillId="0" borderId="19" xfId="58" applyFont="1" applyBorder="1" applyAlignment="1">
      <alignment horizontal="left" indent="1"/>
      <protection/>
    </xf>
    <xf numFmtId="167" fontId="10" fillId="0" borderId="13" xfId="42" applyNumberFormat="1" applyFont="1" applyBorder="1" applyAlignment="1">
      <alignment/>
    </xf>
    <xf numFmtId="167" fontId="10" fillId="0" borderId="12" xfId="42" applyNumberFormat="1" applyFont="1" applyBorder="1" applyAlignment="1">
      <alignment/>
    </xf>
    <xf numFmtId="167" fontId="20" fillId="0" borderId="21" xfId="42" applyNumberFormat="1" applyFont="1" applyBorder="1" applyAlignment="1">
      <alignment/>
    </xf>
    <xf numFmtId="167" fontId="10" fillId="0" borderId="21" xfId="42" applyNumberFormat="1" applyFont="1" applyBorder="1" applyAlignment="1">
      <alignment/>
    </xf>
    <xf numFmtId="167" fontId="20" fillId="0" borderId="33" xfId="58" applyNumberFormat="1" applyFont="1" applyBorder="1" applyAlignment="1">
      <alignment horizontal="left"/>
      <protection/>
    </xf>
    <xf numFmtId="0" fontId="20" fillId="0" borderId="34" xfId="58" applyFont="1" applyBorder="1" applyAlignment="1">
      <alignment horizontal="left"/>
      <protection/>
    </xf>
    <xf numFmtId="0" fontId="20" fillId="0" borderId="35" xfId="58" applyFont="1" applyBorder="1" applyAlignment="1">
      <alignment horizontal="left"/>
      <protection/>
    </xf>
    <xf numFmtId="0" fontId="15" fillId="0" borderId="0" xfId="57" applyBorder="1">
      <alignment/>
      <protection/>
    </xf>
    <xf numFmtId="165" fontId="2" fillId="0" borderId="27" xfId="0" applyNumberFormat="1" applyFont="1" applyBorder="1" applyAlignment="1">
      <alignment/>
    </xf>
    <xf numFmtId="165" fontId="24" fillId="0" borderId="27" xfId="0" applyNumberFormat="1" applyFont="1" applyBorder="1" applyAlignment="1">
      <alignment horizontal="center"/>
    </xf>
    <xf numFmtId="165" fontId="24" fillId="0" borderId="20" xfId="0" applyNumberFormat="1" applyFont="1" applyBorder="1" applyAlignment="1">
      <alignment horizontal="centerContinuous"/>
    </xf>
    <xf numFmtId="165" fontId="24" fillId="0" borderId="0" xfId="0" applyNumberFormat="1" applyFont="1" applyBorder="1" applyAlignment="1">
      <alignment horizontal="centerContinuous"/>
    </xf>
    <xf numFmtId="165" fontId="24" fillId="0" borderId="0" xfId="0" applyNumberFormat="1" applyFont="1" applyBorder="1" applyAlignment="1">
      <alignment/>
    </xf>
    <xf numFmtId="165" fontId="24" fillId="0" borderId="10" xfId="0" applyNumberFormat="1" applyFont="1" applyBorder="1" applyAlignment="1">
      <alignment horizontal="centerContinuous"/>
    </xf>
    <xf numFmtId="0" fontId="0" fillId="0" borderId="18" xfId="0" applyFill="1" applyBorder="1" applyAlignment="1">
      <alignment/>
    </xf>
    <xf numFmtId="0" fontId="11" fillId="0" borderId="0" xfId="0" applyFont="1" applyAlignment="1">
      <alignment/>
    </xf>
    <xf numFmtId="165" fontId="4" fillId="0" borderId="36" xfId="0" applyNumberFormat="1" applyFont="1" applyBorder="1" applyAlignment="1">
      <alignment/>
    </xf>
    <xf numFmtId="165" fontId="8" fillId="33" borderId="37" xfId="0" applyNumberFormat="1" applyFont="1" applyFill="1" applyBorder="1" applyAlignment="1">
      <alignment horizontal="left"/>
    </xf>
    <xf numFmtId="165" fontId="8" fillId="33" borderId="37" xfId="0" applyNumberFormat="1" applyFont="1" applyFill="1" applyBorder="1" applyAlignment="1">
      <alignment/>
    </xf>
    <xf numFmtId="0" fontId="0" fillId="0" borderId="37" xfId="0" applyBorder="1" applyAlignment="1">
      <alignment/>
    </xf>
    <xf numFmtId="165" fontId="8" fillId="33" borderId="36" xfId="0" applyNumberFormat="1" applyFont="1" applyFill="1" applyBorder="1" applyAlignment="1">
      <alignment/>
    </xf>
    <xf numFmtId="165" fontId="8" fillId="33" borderId="38" xfId="0" applyNumberFormat="1" applyFont="1" applyFill="1" applyBorder="1" applyAlignment="1">
      <alignment/>
    </xf>
    <xf numFmtId="165" fontId="25" fillId="33" borderId="23" xfId="0" applyNumberFormat="1" applyFont="1" applyFill="1" applyBorder="1" applyAlignment="1">
      <alignment horizontal="left"/>
    </xf>
    <xf numFmtId="165" fontId="25" fillId="33" borderId="29" xfId="0" applyNumberFormat="1" applyFont="1" applyFill="1" applyBorder="1" applyAlignment="1">
      <alignment/>
    </xf>
    <xf numFmtId="165" fontId="25" fillId="33" borderId="23" xfId="0" applyNumberFormat="1" applyFont="1" applyFill="1" applyBorder="1" applyAlignment="1">
      <alignment/>
    </xf>
    <xf numFmtId="0" fontId="20" fillId="0" borderId="25" xfId="58" applyFont="1" applyFill="1" applyBorder="1" applyAlignment="1">
      <alignment horizontal="centerContinuous"/>
      <protection/>
    </xf>
    <xf numFmtId="0" fontId="20" fillId="0" borderId="18" xfId="58" applyFont="1" applyFill="1" applyBorder="1" applyAlignment="1">
      <alignment horizontal="centerContinuous"/>
      <protection/>
    </xf>
    <xf numFmtId="0" fontId="10" fillId="0" borderId="0" xfId="58" applyFont="1" applyFill="1">
      <alignment/>
      <protection/>
    </xf>
    <xf numFmtId="1" fontId="20" fillId="0" borderId="25" xfId="58" applyNumberFormat="1" applyFont="1" applyFill="1" applyBorder="1" applyAlignment="1">
      <alignment horizontal="centerContinuous"/>
      <protection/>
    </xf>
    <xf numFmtId="0" fontId="15" fillId="0" borderId="0" xfId="58" applyFill="1">
      <alignment/>
      <protection/>
    </xf>
    <xf numFmtId="0" fontId="20" fillId="0" borderId="13" xfId="58" applyFont="1" applyFill="1" applyBorder="1" applyAlignment="1">
      <alignment horizontal="centerContinuous"/>
      <protection/>
    </xf>
    <xf numFmtId="0" fontId="10" fillId="0" borderId="12" xfId="58" applyFont="1" applyFill="1" applyBorder="1" applyAlignment="1">
      <alignment horizontal="centerContinuous"/>
      <protection/>
    </xf>
    <xf numFmtId="0" fontId="20" fillId="0" borderId="12" xfId="58" applyFont="1" applyFill="1" applyBorder="1" applyAlignment="1">
      <alignment horizontal="centerContinuous"/>
      <protection/>
    </xf>
    <xf numFmtId="0" fontId="10" fillId="0" borderId="20" xfId="58" applyFont="1" applyFill="1" applyBorder="1" applyAlignment="1">
      <alignment horizontal="center"/>
      <protection/>
    </xf>
    <xf numFmtId="0" fontId="10" fillId="0" borderId="10" xfId="58" applyFont="1" applyFill="1" applyBorder="1" applyAlignment="1">
      <alignment horizontal="center"/>
      <protection/>
    </xf>
    <xf numFmtId="0" fontId="22" fillId="0" borderId="13" xfId="58" applyFont="1" applyFill="1" applyBorder="1" applyAlignment="1">
      <alignment horizontal="center"/>
      <protection/>
    </xf>
    <xf numFmtId="0" fontId="22" fillId="0" borderId="12" xfId="58" applyFont="1" applyFill="1" applyBorder="1" applyAlignment="1">
      <alignment horizontal="center"/>
      <protection/>
    </xf>
    <xf numFmtId="3" fontId="26" fillId="0" borderId="25" xfId="0" applyNumberFormat="1" applyFont="1" applyBorder="1" applyAlignment="1">
      <alignment/>
    </xf>
    <xf numFmtId="3" fontId="26" fillId="0" borderId="26" xfId="0" applyNumberFormat="1" applyFont="1" applyBorder="1" applyAlignment="1">
      <alignment/>
    </xf>
    <xf numFmtId="165" fontId="26" fillId="0" borderId="25" xfId="0" applyNumberFormat="1" applyFont="1" applyBorder="1" applyAlignment="1">
      <alignment horizontal="centerContinuous"/>
    </xf>
    <xf numFmtId="165" fontId="26" fillId="0" borderId="26" xfId="0" applyNumberFormat="1" applyFont="1" applyBorder="1" applyAlignment="1">
      <alignment horizontal="centerContinuous"/>
    </xf>
    <xf numFmtId="165" fontId="26" fillId="0" borderId="26" xfId="0" applyNumberFormat="1" applyFont="1" applyBorder="1" applyAlignment="1">
      <alignment/>
    </xf>
    <xf numFmtId="1" fontId="26" fillId="0" borderId="25" xfId="0" applyNumberFormat="1" applyFont="1" applyBorder="1" applyAlignment="1">
      <alignment horizontal="centerContinuous"/>
    </xf>
    <xf numFmtId="1" fontId="26" fillId="0" borderId="26" xfId="0" applyNumberFormat="1" applyFont="1" applyBorder="1" applyAlignment="1">
      <alignment horizontal="centerContinuous"/>
    </xf>
    <xf numFmtId="165" fontId="26" fillId="0" borderId="18" xfId="0" applyNumberFormat="1" applyFont="1" applyBorder="1" applyAlignment="1">
      <alignment horizontal="centerContinuous"/>
    </xf>
    <xf numFmtId="3" fontId="26" fillId="0" borderId="20" xfId="0" applyNumberFormat="1" applyFont="1" applyBorder="1" applyAlignment="1">
      <alignment/>
    </xf>
    <xf numFmtId="3" fontId="30" fillId="0" borderId="0" xfId="0" applyNumberFormat="1" applyFont="1" applyAlignment="1">
      <alignment horizontal="centerContinuous"/>
    </xf>
    <xf numFmtId="3" fontId="26" fillId="0" borderId="0" xfId="0" applyNumberFormat="1" applyFont="1" applyAlignment="1">
      <alignment horizontal="centerContinuous"/>
    </xf>
    <xf numFmtId="3" fontId="26" fillId="0" borderId="0" xfId="0" applyNumberFormat="1" applyFont="1" applyAlignment="1">
      <alignment/>
    </xf>
    <xf numFmtId="165" fontId="26" fillId="0" borderId="13" xfId="0" applyNumberFormat="1" applyFont="1" applyBorder="1" applyAlignment="1">
      <alignment horizontal="centerContinuous"/>
    </xf>
    <xf numFmtId="165" fontId="26" fillId="0" borderId="11" xfId="0" applyNumberFormat="1" applyFont="1" applyBorder="1" applyAlignment="1">
      <alignment horizontal="centerContinuous"/>
    </xf>
    <xf numFmtId="165" fontId="26" fillId="0" borderId="11" xfId="0" applyNumberFormat="1" applyFont="1" applyBorder="1" applyAlignment="1">
      <alignment/>
    </xf>
    <xf numFmtId="165" fontId="30" fillId="0" borderId="11" xfId="0" applyNumberFormat="1" applyFont="1" applyBorder="1" applyAlignment="1">
      <alignment horizontal="centerContinuous"/>
    </xf>
    <xf numFmtId="165" fontId="26" fillId="0" borderId="12" xfId="0" applyNumberFormat="1" applyFont="1" applyBorder="1" applyAlignment="1">
      <alignment horizontal="centerContinuous"/>
    </xf>
    <xf numFmtId="3" fontId="31" fillId="0" borderId="28" xfId="0" applyNumberFormat="1" applyFont="1" applyBorder="1" applyAlignment="1">
      <alignment/>
    </xf>
    <xf numFmtId="3" fontId="26" fillId="0" borderId="27" xfId="0" applyNumberFormat="1" applyFont="1" applyBorder="1" applyAlignment="1">
      <alignment/>
    </xf>
    <xf numFmtId="165" fontId="26" fillId="0" borderId="28" xfId="0" applyNumberFormat="1" applyFont="1" applyBorder="1" applyAlignment="1">
      <alignment horizontal="right"/>
    </xf>
    <xf numFmtId="165" fontId="26" fillId="0" borderId="27" xfId="0" applyNumberFormat="1" applyFont="1" applyBorder="1" applyAlignment="1">
      <alignment horizontal="center"/>
    </xf>
    <xf numFmtId="165" fontId="26" fillId="0" borderId="27" xfId="0" applyNumberFormat="1" applyFont="1" applyBorder="1" applyAlignment="1">
      <alignment horizontal="right"/>
    </xf>
    <xf numFmtId="165" fontId="26" fillId="0" borderId="27" xfId="0" applyNumberFormat="1" applyFont="1" applyBorder="1" applyAlignment="1">
      <alignment/>
    </xf>
    <xf numFmtId="165" fontId="26" fillId="0" borderId="31" xfId="0" applyNumberFormat="1" applyFont="1" applyBorder="1" applyAlignment="1">
      <alignment horizontal="right"/>
    </xf>
    <xf numFmtId="3" fontId="26" fillId="0" borderId="29" xfId="0" applyNumberFormat="1" applyFont="1" applyBorder="1" applyAlignment="1">
      <alignment/>
    </xf>
    <xf numFmtId="3" fontId="26" fillId="0" borderId="23" xfId="0" applyNumberFormat="1" applyFont="1" applyBorder="1" applyAlignment="1">
      <alignment/>
    </xf>
    <xf numFmtId="3" fontId="26" fillId="0" borderId="23" xfId="0" applyNumberFormat="1" applyFont="1" applyBorder="1" applyAlignment="1">
      <alignment horizontal="fill"/>
    </xf>
    <xf numFmtId="165" fontId="26" fillId="0" borderId="29" xfId="0" applyNumberFormat="1" applyFont="1" applyBorder="1" applyAlignment="1">
      <alignment/>
    </xf>
    <xf numFmtId="165" fontId="26" fillId="0" borderId="23" xfId="0" applyNumberFormat="1" applyFont="1" applyBorder="1" applyAlignment="1">
      <alignment/>
    </xf>
    <xf numFmtId="164" fontId="26" fillId="0" borderId="23" xfId="0" applyNumberFormat="1" applyFont="1" applyBorder="1" applyAlignment="1">
      <alignment/>
    </xf>
    <xf numFmtId="164" fontId="26" fillId="0" borderId="24" xfId="0" applyNumberFormat="1" applyFont="1" applyBorder="1" applyAlignment="1">
      <alignment/>
    </xf>
    <xf numFmtId="165" fontId="26" fillId="0" borderId="24" xfId="0" applyNumberFormat="1" applyFont="1" applyBorder="1" applyAlignment="1">
      <alignment/>
    </xf>
    <xf numFmtId="3" fontId="26" fillId="0" borderId="13" xfId="0" applyNumberFormat="1" applyFont="1" applyFill="1" applyBorder="1" applyAlignment="1">
      <alignment/>
    </xf>
    <xf numFmtId="3" fontId="26" fillId="0" borderId="11" xfId="0" applyNumberFormat="1" applyFont="1" applyBorder="1" applyAlignment="1">
      <alignment/>
    </xf>
    <xf numFmtId="3" fontId="26" fillId="0" borderId="11" xfId="0" applyNumberFormat="1" applyFont="1" applyBorder="1" applyAlignment="1">
      <alignment horizontal="fill"/>
    </xf>
    <xf numFmtId="165" fontId="26" fillId="0" borderId="13" xfId="0" applyNumberFormat="1" applyFont="1" applyBorder="1" applyAlignment="1">
      <alignment/>
    </xf>
    <xf numFmtId="165" fontId="26" fillId="0" borderId="12" xfId="0" applyNumberFormat="1" applyFont="1" applyBorder="1" applyAlignment="1">
      <alignment/>
    </xf>
    <xf numFmtId="3" fontId="26" fillId="0" borderId="13" xfId="0" applyNumberFormat="1" applyFont="1" applyBorder="1" applyAlignment="1">
      <alignment/>
    </xf>
    <xf numFmtId="3" fontId="31" fillId="0" borderId="11" xfId="0" applyNumberFormat="1" applyFont="1" applyBorder="1" applyAlignment="1">
      <alignment/>
    </xf>
    <xf numFmtId="3" fontId="31" fillId="0" borderId="11" xfId="0" applyNumberFormat="1" applyFont="1" applyBorder="1" applyAlignment="1">
      <alignment horizontal="fill"/>
    </xf>
    <xf numFmtId="165" fontId="31" fillId="0" borderId="13" xfId="0" applyNumberFormat="1" applyFont="1" applyBorder="1" applyAlignment="1">
      <alignment/>
    </xf>
    <xf numFmtId="165" fontId="31" fillId="0" borderId="11" xfId="0" applyNumberFormat="1" applyFont="1" applyBorder="1" applyAlignment="1">
      <alignment/>
    </xf>
    <xf numFmtId="165" fontId="31" fillId="0" borderId="12" xfId="0" applyNumberFormat="1" applyFont="1" applyBorder="1" applyAlignment="1">
      <alignment/>
    </xf>
    <xf numFmtId="165" fontId="26" fillId="0" borderId="20" xfId="0" applyNumberFormat="1" applyFont="1" applyBorder="1" applyAlignment="1">
      <alignment/>
    </xf>
    <xf numFmtId="165" fontId="26" fillId="0" borderId="0" xfId="0" applyNumberFormat="1" applyFont="1" applyAlignment="1">
      <alignment/>
    </xf>
    <xf numFmtId="165" fontId="26" fillId="0" borderId="10" xfId="0" applyNumberFormat="1" applyFont="1" applyBorder="1" applyAlignment="1">
      <alignment/>
    </xf>
    <xf numFmtId="0" fontId="15" fillId="0" borderId="0" xfId="57" applyFont="1" applyAlignment="1">
      <alignment horizontal="left"/>
      <protection/>
    </xf>
    <xf numFmtId="0" fontId="15" fillId="0" borderId="0" xfId="57" applyFont="1" applyBorder="1">
      <alignment/>
      <protection/>
    </xf>
    <xf numFmtId="0" fontId="15" fillId="0" borderId="26" xfId="57" applyBorder="1">
      <alignment/>
      <protection/>
    </xf>
    <xf numFmtId="0" fontId="20" fillId="0" borderId="21" xfId="57" applyFont="1" applyBorder="1">
      <alignment/>
      <protection/>
    </xf>
    <xf numFmtId="0" fontId="20" fillId="0" borderId="14" xfId="57" applyFont="1" applyBorder="1">
      <alignment/>
      <protection/>
    </xf>
    <xf numFmtId="0" fontId="15" fillId="0" borderId="18" xfId="57" applyBorder="1">
      <alignment/>
      <protection/>
    </xf>
    <xf numFmtId="0" fontId="21" fillId="0" borderId="19" xfId="57" applyFont="1" applyBorder="1">
      <alignment/>
      <protection/>
    </xf>
    <xf numFmtId="0" fontId="20" fillId="0" borderId="39" xfId="57" applyFont="1" applyBorder="1">
      <alignment/>
      <protection/>
    </xf>
    <xf numFmtId="0" fontId="20" fillId="0" borderId="40" xfId="57" applyFont="1" applyBorder="1" applyAlignment="1">
      <alignment horizontal="center"/>
      <protection/>
    </xf>
    <xf numFmtId="0" fontId="20" fillId="0" borderId="41" xfId="57" applyFont="1" applyBorder="1" applyAlignment="1">
      <alignment horizontal="center"/>
      <protection/>
    </xf>
    <xf numFmtId="0" fontId="20" fillId="0" borderId="42" xfId="57" applyFont="1" applyBorder="1" applyAlignment="1">
      <alignment horizontal="center"/>
      <protection/>
    </xf>
    <xf numFmtId="3" fontId="17" fillId="0" borderId="0" xfId="0" applyNumberFormat="1" applyFont="1" applyAlignment="1">
      <alignment horizontal="centerContinuous"/>
    </xf>
    <xf numFmtId="165" fontId="17" fillId="0" borderId="0" xfId="0" applyNumberFormat="1" applyFont="1" applyAlignment="1">
      <alignment horizontal="centerContinuous"/>
    </xf>
    <xf numFmtId="0" fontId="20" fillId="0" borderId="43" xfId="58" applyFont="1" applyFill="1" applyBorder="1" applyAlignment="1">
      <alignment horizontal="centerContinuous"/>
      <protection/>
    </xf>
    <xf numFmtId="1" fontId="20" fillId="0" borderId="44" xfId="58" applyNumberFormat="1" applyFont="1" applyFill="1" applyBorder="1" applyAlignment="1">
      <alignment horizontal="centerContinuous"/>
      <protection/>
    </xf>
    <xf numFmtId="0" fontId="20" fillId="0" borderId="0" xfId="58" applyFont="1">
      <alignment/>
      <protection/>
    </xf>
    <xf numFmtId="165" fontId="8" fillId="0" borderId="23" xfId="0" applyNumberFormat="1" applyFont="1" applyFill="1" applyBorder="1" applyAlignment="1">
      <alignment horizontal="left"/>
    </xf>
    <xf numFmtId="165" fontId="8" fillId="0" borderId="23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65" fontId="8" fillId="0" borderId="29" xfId="0" applyNumberFormat="1" applyFont="1" applyFill="1" applyBorder="1" applyAlignment="1">
      <alignment/>
    </xf>
    <xf numFmtId="165" fontId="8" fillId="0" borderId="24" xfId="0" applyNumberFormat="1" applyFont="1" applyFill="1" applyBorder="1" applyAlignment="1">
      <alignment/>
    </xf>
    <xf numFmtId="165" fontId="8" fillId="0" borderId="45" xfId="0" applyNumberFormat="1" applyFont="1" applyFill="1" applyBorder="1" applyAlignment="1">
      <alignment horizontal="left"/>
    </xf>
    <xf numFmtId="165" fontId="8" fillId="0" borderId="45" xfId="0" applyNumberFormat="1" applyFont="1" applyFill="1" applyBorder="1" applyAlignment="1">
      <alignment/>
    </xf>
    <xf numFmtId="0" fontId="0" fillId="0" borderId="45" xfId="0" applyFill="1" applyBorder="1" applyAlignment="1">
      <alignment/>
    </xf>
    <xf numFmtId="165" fontId="8" fillId="0" borderId="32" xfId="0" applyNumberFormat="1" applyFont="1" applyFill="1" applyBorder="1" applyAlignment="1">
      <alignment/>
    </xf>
    <xf numFmtId="165" fontId="8" fillId="0" borderId="11" xfId="0" applyNumberFormat="1" applyFont="1" applyFill="1" applyBorder="1" applyAlignment="1">
      <alignment horizontal="left"/>
    </xf>
    <xf numFmtId="165" fontId="8" fillId="0" borderId="11" xfId="0" applyNumberFormat="1" applyFont="1" applyFill="1" applyBorder="1" applyAlignment="1">
      <alignment/>
    </xf>
    <xf numFmtId="165" fontId="8" fillId="0" borderId="13" xfId="0" applyNumberFormat="1" applyFont="1" applyFill="1" applyBorder="1" applyAlignment="1">
      <alignment/>
    </xf>
    <xf numFmtId="165" fontId="8" fillId="0" borderId="12" xfId="0" applyNumberFormat="1" applyFont="1" applyFill="1" applyBorder="1" applyAlignment="1">
      <alignment/>
    </xf>
    <xf numFmtId="0" fontId="20" fillId="0" borderId="11" xfId="58" applyFont="1" applyFill="1" applyBorder="1" applyAlignment="1">
      <alignment horizontal="centerContinuous"/>
      <protection/>
    </xf>
    <xf numFmtId="0" fontId="10" fillId="0" borderId="0" xfId="58" applyFont="1" applyFill="1" applyBorder="1" applyAlignment="1">
      <alignment horizontal="center"/>
      <protection/>
    </xf>
    <xf numFmtId="0" fontId="22" fillId="0" borderId="11" xfId="58" applyFont="1" applyFill="1" applyBorder="1" applyAlignment="1">
      <alignment horizontal="center"/>
      <protection/>
    </xf>
    <xf numFmtId="0" fontId="10" fillId="0" borderId="0" xfId="58" applyFont="1" applyBorder="1">
      <alignment/>
      <protection/>
    </xf>
    <xf numFmtId="167" fontId="20" fillId="0" borderId="0" xfId="58" applyNumberFormat="1" applyFont="1" applyBorder="1">
      <alignment/>
      <protection/>
    </xf>
    <xf numFmtId="167" fontId="10" fillId="0" borderId="11" xfId="42" applyNumberFormat="1" applyFont="1" applyBorder="1" applyAlignment="1">
      <alignment/>
    </xf>
    <xf numFmtId="167" fontId="22" fillId="0" borderId="0" xfId="42" applyNumberFormat="1" applyFont="1" applyBorder="1" applyAlignment="1">
      <alignment/>
    </xf>
    <xf numFmtId="167" fontId="20" fillId="0" borderId="11" xfId="42" applyNumberFormat="1" applyFont="1" applyBorder="1" applyAlignment="1">
      <alignment/>
    </xf>
    <xf numFmtId="167" fontId="10" fillId="0" borderId="0" xfId="42" applyNumberFormat="1" applyFont="1" applyBorder="1" applyAlignment="1">
      <alignment/>
    </xf>
    <xf numFmtId="167" fontId="20" fillId="0" borderId="46" xfId="58" applyNumberFormat="1" applyFont="1" applyBorder="1" applyAlignment="1">
      <alignment horizontal="left"/>
      <protection/>
    </xf>
    <xf numFmtId="1" fontId="20" fillId="0" borderId="26" xfId="58" applyNumberFormat="1" applyFont="1" applyFill="1" applyBorder="1" applyAlignment="1">
      <alignment horizontal="centerContinuous"/>
      <protection/>
    </xf>
    <xf numFmtId="1" fontId="20" fillId="0" borderId="47" xfId="58" applyNumberFormat="1" applyFont="1" applyFill="1" applyBorder="1" applyAlignment="1">
      <alignment horizontal="centerContinuous"/>
      <protection/>
    </xf>
    <xf numFmtId="1" fontId="20" fillId="0" borderId="48" xfId="58" applyNumberFormat="1" applyFont="1" applyFill="1" applyBorder="1" applyAlignment="1">
      <alignment horizontal="centerContinuous"/>
      <protection/>
    </xf>
    <xf numFmtId="1" fontId="20" fillId="0" borderId="49" xfId="58" applyNumberFormat="1" applyFont="1" applyFill="1" applyBorder="1" applyAlignment="1">
      <alignment horizontal="centerContinuous"/>
      <protection/>
    </xf>
    <xf numFmtId="0" fontId="20" fillId="0" borderId="48" xfId="58" applyFont="1" applyFill="1" applyBorder="1" applyAlignment="1">
      <alignment horizontal="centerContinuous"/>
      <protection/>
    </xf>
    <xf numFmtId="0" fontId="10" fillId="0" borderId="25" xfId="58" applyFont="1" applyBorder="1">
      <alignment/>
      <protection/>
    </xf>
    <xf numFmtId="165" fontId="26" fillId="0" borderId="13" xfId="0" applyNumberFormat="1" applyFont="1" applyBorder="1" applyAlignment="1">
      <alignment horizontal="centerContinuous" wrapText="1"/>
    </xf>
    <xf numFmtId="165" fontId="30" fillId="0" borderId="11" xfId="0" applyNumberFormat="1" applyFont="1" applyBorder="1" applyAlignment="1">
      <alignment horizontal="centerContinuous" wrapText="1"/>
    </xf>
    <xf numFmtId="165" fontId="26" fillId="0" borderId="11" xfId="0" applyNumberFormat="1" applyFont="1" applyBorder="1" applyAlignment="1">
      <alignment wrapText="1"/>
    </xf>
    <xf numFmtId="165" fontId="26" fillId="0" borderId="13" xfId="0" applyNumberFormat="1" applyFont="1" applyBorder="1" applyAlignment="1">
      <alignment horizontal="centerContinuous" vertical="top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fill"/>
    </xf>
    <xf numFmtId="165" fontId="4" fillId="0" borderId="0" xfId="0" applyNumberFormat="1" applyFont="1" applyBorder="1" applyAlignment="1">
      <alignment horizontal="fill"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fill"/>
    </xf>
    <xf numFmtId="165" fontId="17" fillId="0" borderId="0" xfId="0" applyNumberFormat="1" applyFont="1" applyBorder="1" applyAlignment="1">
      <alignment horizontal="fill"/>
    </xf>
    <xf numFmtId="165" fontId="17" fillId="0" borderId="21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165" fontId="4" fillId="0" borderId="50" xfId="0" applyNumberFormat="1" applyFont="1" applyBorder="1" applyAlignment="1">
      <alignment/>
    </xf>
    <xf numFmtId="165" fontId="4" fillId="0" borderId="51" xfId="0" applyNumberFormat="1" applyFont="1" applyBorder="1" applyAlignment="1">
      <alignment/>
    </xf>
    <xf numFmtId="165" fontId="4" fillId="0" borderId="43" xfId="0" applyNumberFormat="1" applyFont="1" applyBorder="1" applyAlignment="1">
      <alignment/>
    </xf>
    <xf numFmtId="3" fontId="17" fillId="0" borderId="52" xfId="0" applyNumberFormat="1" applyFont="1" applyBorder="1" applyAlignment="1">
      <alignment/>
    </xf>
    <xf numFmtId="3" fontId="17" fillId="0" borderId="53" xfId="0" applyNumberFormat="1" applyFont="1" applyBorder="1" applyAlignment="1">
      <alignment/>
    </xf>
    <xf numFmtId="3" fontId="17" fillId="0" borderId="53" xfId="0" applyNumberFormat="1" applyFont="1" applyBorder="1" applyAlignment="1">
      <alignment horizontal="fill"/>
    </xf>
    <xf numFmtId="165" fontId="17" fillId="0" borderId="53" xfId="0" applyNumberFormat="1" applyFont="1" applyBorder="1" applyAlignment="1">
      <alignment horizontal="fill"/>
    </xf>
    <xf numFmtId="165" fontId="17" fillId="0" borderId="54" xfId="0" applyNumberFormat="1" applyFont="1" applyBorder="1" applyAlignment="1">
      <alignment/>
    </xf>
    <xf numFmtId="164" fontId="17" fillId="0" borderId="55" xfId="0" applyNumberFormat="1" applyFont="1" applyBorder="1" applyAlignment="1">
      <alignment/>
    </xf>
    <xf numFmtId="3" fontId="4" fillId="0" borderId="56" xfId="0" applyNumberFormat="1" applyFont="1" applyBorder="1" applyAlignment="1">
      <alignment/>
    </xf>
    <xf numFmtId="3" fontId="17" fillId="0" borderId="57" xfId="0" applyNumberFormat="1" applyFont="1" applyBorder="1" applyAlignment="1">
      <alignment/>
    </xf>
    <xf numFmtId="0" fontId="4" fillId="0" borderId="57" xfId="0" applyFont="1" applyBorder="1" applyAlignment="1">
      <alignment/>
    </xf>
    <xf numFmtId="3" fontId="4" fillId="0" borderId="57" xfId="0" applyNumberFormat="1" applyFont="1" applyBorder="1" applyAlignment="1">
      <alignment horizontal="fill"/>
    </xf>
    <xf numFmtId="165" fontId="4" fillId="0" borderId="57" xfId="0" applyNumberFormat="1" applyFont="1" applyBorder="1" applyAlignment="1">
      <alignment horizontal="fill"/>
    </xf>
    <xf numFmtId="165" fontId="4" fillId="0" borderId="58" xfId="0" applyNumberFormat="1" applyFont="1" applyBorder="1" applyAlignment="1">
      <alignment/>
    </xf>
    <xf numFmtId="165" fontId="17" fillId="0" borderId="10" xfId="0" applyNumberFormat="1" applyFont="1" applyBorder="1" applyAlignment="1">
      <alignment/>
    </xf>
    <xf numFmtId="0" fontId="31" fillId="0" borderId="44" xfId="58" applyFont="1" applyFill="1" applyBorder="1" applyAlignment="1">
      <alignment horizontal="centerContinuous"/>
      <protection/>
    </xf>
    <xf numFmtId="0" fontId="31" fillId="0" borderId="13" xfId="58" applyFont="1" applyFill="1" applyBorder="1" applyAlignment="1">
      <alignment horizontal="centerContinuous"/>
      <protection/>
    </xf>
    <xf numFmtId="1" fontId="20" fillId="0" borderId="0" xfId="58" applyNumberFormat="1" applyFont="1" applyFill="1" applyBorder="1" applyAlignment="1">
      <alignment horizontal="centerContinuous"/>
      <protection/>
    </xf>
    <xf numFmtId="0" fontId="20" fillId="0" borderId="0" xfId="58" applyFont="1" applyFill="1" applyBorder="1" applyAlignment="1">
      <alignment horizontal="centerContinuous"/>
      <protection/>
    </xf>
    <xf numFmtId="0" fontId="22" fillId="0" borderId="0" xfId="58" applyFont="1" applyFill="1" applyBorder="1" applyAlignment="1">
      <alignment horizontal="center"/>
      <protection/>
    </xf>
    <xf numFmtId="168" fontId="20" fillId="0" borderId="0" xfId="44" applyNumberFormat="1" applyFont="1" applyBorder="1" applyAlignment="1">
      <alignment/>
    </xf>
    <xf numFmtId="167" fontId="20" fillId="0" borderId="0" xfId="42" applyNumberFormat="1" applyFont="1" applyBorder="1" applyAlignment="1">
      <alignment/>
    </xf>
    <xf numFmtId="0" fontId="21" fillId="0" borderId="0" xfId="58" applyFont="1" applyBorder="1" applyAlignment="1">
      <alignment horizontal="left"/>
      <protection/>
    </xf>
    <xf numFmtId="0" fontId="15" fillId="0" borderId="0" xfId="58" applyBorder="1" applyAlignment="1">
      <alignment horizontal="centerContinuous"/>
      <protection/>
    </xf>
    <xf numFmtId="0" fontId="15" fillId="0" borderId="0" xfId="58" applyBorder="1">
      <alignment/>
      <protection/>
    </xf>
    <xf numFmtId="165" fontId="4" fillId="0" borderId="59" xfId="0" applyNumberFormat="1" applyFont="1" applyBorder="1" applyAlignment="1">
      <alignment/>
    </xf>
    <xf numFmtId="165" fontId="8" fillId="33" borderId="15" xfId="0" applyNumberFormat="1" applyFont="1" applyFill="1" applyBorder="1" applyAlignment="1">
      <alignment/>
    </xf>
    <xf numFmtId="165" fontId="8" fillId="33" borderId="17" xfId="0" applyNumberFormat="1" applyFont="1" applyFill="1" applyBorder="1" applyAlignment="1">
      <alignment/>
    </xf>
    <xf numFmtId="165" fontId="8" fillId="33" borderId="16" xfId="0" applyNumberFormat="1" applyFont="1" applyFill="1" applyBorder="1" applyAlignment="1">
      <alignment/>
    </xf>
    <xf numFmtId="165" fontId="26" fillId="0" borderId="25" xfId="0" applyNumberFormat="1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18" xfId="0" applyBorder="1" applyAlignment="1">
      <alignment wrapText="1"/>
    </xf>
    <xf numFmtId="167" fontId="20" fillId="0" borderId="20" xfId="42" applyNumberFormat="1" applyFont="1" applyBorder="1" applyAlignment="1">
      <alignment/>
    </xf>
    <xf numFmtId="1" fontId="26" fillId="0" borderId="18" xfId="0" applyNumberFormat="1" applyFont="1" applyBorder="1" applyAlignment="1">
      <alignment horizontal="centerContinuous"/>
    </xf>
    <xf numFmtId="165" fontId="26" fillId="0" borderId="0" xfId="0" applyNumberFormat="1" applyFont="1" applyBorder="1" applyAlignment="1">
      <alignment/>
    </xf>
    <xf numFmtId="167" fontId="10" fillId="0" borderId="20" xfId="58" applyNumberFormat="1" applyFont="1" applyBorder="1">
      <alignment/>
      <protection/>
    </xf>
    <xf numFmtId="168" fontId="10" fillId="0" borderId="10" xfId="44" applyNumberFormat="1" applyFont="1" applyBorder="1" applyAlignment="1">
      <alignment/>
    </xf>
    <xf numFmtId="167" fontId="10" fillId="0" borderId="0" xfId="58" applyNumberFormat="1" applyFont="1" applyBorder="1">
      <alignment/>
      <protection/>
    </xf>
    <xf numFmtId="0" fontId="10" fillId="0" borderId="60" xfId="58" applyFont="1" applyBorder="1">
      <alignment/>
      <protection/>
    </xf>
    <xf numFmtId="0" fontId="10" fillId="0" borderId="13" xfId="58" applyFont="1" applyFill="1" applyBorder="1" applyAlignment="1">
      <alignment horizontal="center" wrapText="1"/>
      <protection/>
    </xf>
    <xf numFmtId="0" fontId="10" fillId="0" borderId="12" xfId="58" applyFont="1" applyFill="1" applyBorder="1" applyAlignment="1">
      <alignment horizontal="center" wrapText="1"/>
      <protection/>
    </xf>
    <xf numFmtId="165" fontId="4" fillId="0" borderId="61" xfId="0" applyNumberFormat="1" applyFont="1" applyBorder="1" applyAlignment="1">
      <alignment/>
    </xf>
    <xf numFmtId="165" fontId="8" fillId="33" borderId="62" xfId="0" applyNumberFormat="1" applyFont="1" applyFill="1" applyBorder="1" applyAlignment="1">
      <alignment horizontal="left"/>
    </xf>
    <xf numFmtId="165" fontId="8" fillId="33" borderId="62" xfId="0" applyNumberFormat="1" applyFont="1" applyFill="1" applyBorder="1" applyAlignment="1">
      <alignment/>
    </xf>
    <xf numFmtId="165" fontId="8" fillId="33" borderId="63" xfId="0" applyNumberFormat="1" applyFont="1" applyFill="1" applyBorder="1" applyAlignment="1">
      <alignment/>
    </xf>
    <xf numFmtId="41" fontId="10" fillId="0" borderId="20" xfId="58" applyNumberFormat="1" applyFont="1" applyBorder="1" applyAlignment="1">
      <alignment/>
      <protection/>
    </xf>
    <xf numFmtId="41" fontId="10" fillId="0" borderId="10" xfId="58" applyNumberFormat="1" applyFont="1" applyBorder="1" applyAlignment="1">
      <alignment/>
      <protection/>
    </xf>
    <xf numFmtId="0" fontId="10" fillId="0" borderId="14" xfId="58" applyFont="1" applyBorder="1">
      <alignment/>
      <protection/>
    </xf>
    <xf numFmtId="0" fontId="10" fillId="0" borderId="21" xfId="0" applyFont="1" applyBorder="1" applyAlignment="1">
      <alignment/>
    </xf>
    <xf numFmtId="0" fontId="10" fillId="0" borderId="21" xfId="0" applyFont="1" applyBorder="1" applyAlignment="1">
      <alignment wrapText="1"/>
    </xf>
    <xf numFmtId="167" fontId="20" fillId="0" borderId="15" xfId="42" applyNumberFormat="1" applyFont="1" applyBorder="1" applyAlignment="1">
      <alignment/>
    </xf>
    <xf numFmtId="167" fontId="10" fillId="0" borderId="10" xfId="58" applyNumberFormat="1" applyFont="1" applyBorder="1">
      <alignment/>
      <protection/>
    </xf>
    <xf numFmtId="167" fontId="10" fillId="0" borderId="12" xfId="58" applyNumberFormat="1" applyFont="1" applyBorder="1">
      <alignment/>
      <protection/>
    </xf>
    <xf numFmtId="165" fontId="26" fillId="0" borderId="45" xfId="0" applyNumberFormat="1" applyFont="1" applyBorder="1" applyAlignment="1">
      <alignment/>
    </xf>
    <xf numFmtId="165" fontId="26" fillId="0" borderId="60" xfId="0" applyNumberFormat="1" applyFont="1" applyBorder="1" applyAlignment="1">
      <alignment horizontal="center"/>
    </xf>
    <xf numFmtId="165" fontId="31" fillId="0" borderId="16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3" fontId="26" fillId="0" borderId="20" xfId="0" applyNumberFormat="1" applyFont="1" applyBorder="1" applyAlignment="1">
      <alignment horizontal="left" indent="2"/>
    </xf>
    <xf numFmtId="0" fontId="10" fillId="0" borderId="0" xfId="59" applyFont="1" applyBorder="1">
      <alignment/>
      <protection/>
    </xf>
    <xf numFmtId="0" fontId="4" fillId="0" borderId="0" xfId="0" applyFont="1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10" xfId="0" applyBorder="1" applyAlignment="1">
      <alignment horizontal="left" indent="2"/>
    </xf>
    <xf numFmtId="0" fontId="15" fillId="0" borderId="0" xfId="59" applyFont="1" applyBorder="1">
      <alignment/>
      <protection/>
    </xf>
    <xf numFmtId="5" fontId="26" fillId="0" borderId="23" xfId="0" applyNumberFormat="1" applyFont="1" applyBorder="1" applyAlignment="1">
      <alignment/>
    </xf>
    <xf numFmtId="37" fontId="26" fillId="0" borderId="23" xfId="0" applyNumberFormat="1" applyFont="1" applyBorder="1" applyAlignment="1">
      <alignment horizontal="right"/>
    </xf>
    <xf numFmtId="37" fontId="26" fillId="0" borderId="23" xfId="0" applyNumberFormat="1" applyFont="1" applyBorder="1" applyAlignment="1">
      <alignment/>
    </xf>
    <xf numFmtId="165" fontId="26" fillId="0" borderId="36" xfId="0" applyNumberFormat="1" applyFont="1" applyBorder="1" applyAlignment="1">
      <alignment/>
    </xf>
    <xf numFmtId="165" fontId="26" fillId="0" borderId="37" xfId="0" applyNumberFormat="1" applyFont="1" applyBorder="1" applyAlignment="1">
      <alignment/>
    </xf>
    <xf numFmtId="37" fontId="26" fillId="0" borderId="37" xfId="0" applyNumberFormat="1" applyFont="1" applyBorder="1" applyAlignment="1">
      <alignment/>
    </xf>
    <xf numFmtId="165" fontId="26" fillId="0" borderId="38" xfId="0" applyNumberFormat="1" applyFont="1" applyBorder="1" applyAlignment="1">
      <alignment/>
    </xf>
    <xf numFmtId="165" fontId="26" fillId="0" borderId="64" xfId="0" applyNumberFormat="1" applyFont="1" applyBorder="1" applyAlignment="1">
      <alignment/>
    </xf>
    <xf numFmtId="165" fontId="10" fillId="0" borderId="24" xfId="0" applyNumberFormat="1" applyFont="1" applyBorder="1" applyAlignment="1">
      <alignment/>
    </xf>
    <xf numFmtId="38" fontId="10" fillId="0" borderId="10" xfId="57" applyNumberFormat="1" applyFont="1" applyBorder="1">
      <alignment/>
      <protection/>
    </xf>
    <xf numFmtId="165" fontId="3" fillId="0" borderId="32" xfId="0" applyNumberFormat="1" applyFont="1" applyBorder="1" applyAlignment="1">
      <alignment/>
    </xf>
    <xf numFmtId="0" fontId="0" fillId="0" borderId="65" xfId="0" applyBorder="1" applyAlignment="1">
      <alignment/>
    </xf>
    <xf numFmtId="165" fontId="24" fillId="0" borderId="32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24" xfId="0" applyBorder="1" applyAlignment="1">
      <alignment/>
    </xf>
    <xf numFmtId="165" fontId="17" fillId="0" borderId="44" xfId="0" applyNumberFormat="1" applyFont="1" applyBorder="1" applyAlignment="1">
      <alignment/>
    </xf>
    <xf numFmtId="0" fontId="17" fillId="0" borderId="29" xfId="0" applyFont="1" applyBorder="1" applyAlignment="1">
      <alignment/>
    </xf>
    <xf numFmtId="5" fontId="4" fillId="0" borderId="23" xfId="0" applyNumberFormat="1" applyFont="1" applyBorder="1" applyAlignment="1">
      <alignment/>
    </xf>
    <xf numFmtId="37" fontId="4" fillId="0" borderId="23" xfId="0" applyNumberFormat="1" applyFont="1" applyBorder="1" applyAlignment="1">
      <alignment horizontal="right"/>
    </xf>
    <xf numFmtId="37" fontId="4" fillId="0" borderId="23" xfId="0" applyNumberFormat="1" applyFont="1" applyBorder="1" applyAlignment="1">
      <alignment/>
    </xf>
    <xf numFmtId="165" fontId="25" fillId="33" borderId="24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65" fontId="4" fillId="0" borderId="26" xfId="0" applyNumberFormat="1" applyFont="1" applyBorder="1" applyAlignment="1">
      <alignment/>
    </xf>
    <xf numFmtId="165" fontId="20" fillId="0" borderId="26" xfId="0" applyNumberFormat="1" applyFont="1" applyBorder="1" applyAlignment="1">
      <alignment/>
    </xf>
    <xf numFmtId="165" fontId="8" fillId="0" borderId="26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3" fontId="26" fillId="0" borderId="0" xfId="0" applyNumberFormat="1" applyFont="1" applyBorder="1" applyAlignment="1">
      <alignment horizontal="left"/>
    </xf>
    <xf numFmtId="0" fontId="20" fillId="0" borderId="21" xfId="57" applyFont="1" applyBorder="1" applyAlignment="1">
      <alignment horizontal="center"/>
      <protection/>
    </xf>
    <xf numFmtId="165" fontId="20" fillId="0" borderId="21" xfId="57" applyNumberFormat="1" applyFont="1" applyBorder="1">
      <alignment/>
      <protection/>
    </xf>
    <xf numFmtId="0" fontId="15" fillId="0" borderId="0" xfId="57" applyFont="1">
      <alignment/>
      <protection/>
    </xf>
    <xf numFmtId="6" fontId="10" fillId="0" borderId="10" xfId="58" applyNumberFormat="1" applyFont="1" applyBorder="1">
      <alignment/>
      <protection/>
    </xf>
    <xf numFmtId="6" fontId="10" fillId="0" borderId="0" xfId="58" applyNumberFormat="1" applyFont="1" applyBorder="1">
      <alignment/>
      <protection/>
    </xf>
    <xf numFmtId="168" fontId="10" fillId="0" borderId="10" xfId="58" applyNumberFormat="1" applyFont="1" applyBorder="1">
      <alignment/>
      <protection/>
    </xf>
    <xf numFmtId="3" fontId="32" fillId="0" borderId="0" xfId="0" applyNumberFormat="1" applyFont="1" applyAlignment="1">
      <alignment/>
    </xf>
    <xf numFmtId="3" fontId="33" fillId="33" borderId="0" xfId="0" applyNumberFormat="1" applyFont="1" applyFill="1" applyAlignment="1">
      <alignment/>
    </xf>
    <xf numFmtId="3" fontId="34" fillId="33" borderId="0" xfId="0" applyNumberFormat="1" applyFont="1" applyFill="1" applyAlignment="1">
      <alignment/>
    </xf>
    <xf numFmtId="3" fontId="34" fillId="33" borderId="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3" fontId="34" fillId="33" borderId="0" xfId="0" applyNumberFormat="1" applyFont="1" applyFill="1" applyAlignment="1">
      <alignment horizontal="centerContinuous"/>
    </xf>
    <xf numFmtId="3" fontId="34" fillId="33" borderId="0" xfId="0" applyNumberFormat="1" applyFont="1" applyFill="1" applyBorder="1" applyAlignment="1">
      <alignment horizontal="centerContinuous"/>
    </xf>
    <xf numFmtId="3" fontId="4" fillId="0" borderId="0" xfId="0" applyNumberFormat="1" applyFont="1" applyAlignment="1">
      <alignment/>
    </xf>
    <xf numFmtId="3" fontId="23" fillId="33" borderId="66" xfId="0" applyNumberFormat="1" applyFont="1" applyFill="1" applyBorder="1" applyAlignment="1">
      <alignment/>
    </xf>
    <xf numFmtId="3" fontId="23" fillId="33" borderId="67" xfId="0" applyNumberFormat="1" applyFont="1" applyFill="1" applyBorder="1" applyAlignment="1">
      <alignment/>
    </xf>
    <xf numFmtId="3" fontId="35" fillId="33" borderId="68" xfId="0" applyNumberFormat="1" applyFont="1" applyFill="1" applyBorder="1" applyAlignment="1">
      <alignment/>
    </xf>
    <xf numFmtId="3" fontId="36" fillId="33" borderId="67" xfId="0" applyNumberFormat="1" applyFont="1" applyFill="1" applyBorder="1" applyAlignment="1">
      <alignment/>
    </xf>
    <xf numFmtId="3" fontId="23" fillId="33" borderId="69" xfId="0" applyNumberFormat="1" applyFont="1" applyFill="1" applyBorder="1" applyAlignment="1">
      <alignment horizontal="left"/>
    </xf>
    <xf numFmtId="3" fontId="23" fillId="33" borderId="67" xfId="0" applyNumberFormat="1" applyFont="1" applyFill="1" applyBorder="1" applyAlignment="1">
      <alignment horizontal="left"/>
    </xf>
    <xf numFmtId="3" fontId="23" fillId="33" borderId="70" xfId="0" applyNumberFormat="1" applyFont="1" applyFill="1" applyBorder="1" applyAlignment="1">
      <alignment/>
    </xf>
    <xf numFmtId="165" fontId="23" fillId="33" borderId="71" xfId="0" applyNumberFormat="1" applyFont="1" applyFill="1" applyBorder="1" applyAlignment="1">
      <alignment/>
    </xf>
    <xf numFmtId="3" fontId="35" fillId="33" borderId="67" xfId="0" applyNumberFormat="1" applyFont="1" applyFill="1" applyBorder="1" applyAlignment="1">
      <alignment horizontal="left"/>
    </xf>
    <xf numFmtId="3" fontId="35" fillId="33" borderId="71" xfId="0" applyNumberFormat="1" applyFont="1" applyFill="1" applyBorder="1" applyAlignment="1">
      <alignment/>
    </xf>
    <xf numFmtId="3" fontId="35" fillId="33" borderId="72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165" fontId="4" fillId="0" borderId="73" xfId="0" applyNumberFormat="1" applyFont="1" applyBorder="1" applyAlignment="1">
      <alignment/>
    </xf>
    <xf numFmtId="3" fontId="23" fillId="33" borderId="74" xfId="0" applyNumberFormat="1" applyFont="1" applyFill="1" applyBorder="1" applyAlignment="1">
      <alignment/>
    </xf>
    <xf numFmtId="0" fontId="0" fillId="0" borderId="75" xfId="0" applyBorder="1" applyAlignment="1">
      <alignment/>
    </xf>
    <xf numFmtId="165" fontId="35" fillId="33" borderId="76" xfId="0" applyNumberFormat="1" applyFont="1" applyFill="1" applyBorder="1" applyAlignment="1">
      <alignment/>
    </xf>
    <xf numFmtId="5" fontId="10" fillId="0" borderId="10" xfId="58" applyNumberFormat="1" applyFont="1" applyBorder="1" applyAlignment="1">
      <alignment/>
      <protection/>
    </xf>
    <xf numFmtId="3" fontId="35" fillId="33" borderId="77" xfId="0" applyNumberFormat="1" applyFont="1" applyFill="1" applyBorder="1" applyAlignment="1">
      <alignment horizontal="centerContinuous" wrapText="1"/>
    </xf>
    <xf numFmtId="0" fontId="0" fillId="0" borderId="18" xfId="0" applyBorder="1" applyAlignment="1">
      <alignment/>
    </xf>
    <xf numFmtId="3" fontId="35" fillId="33" borderId="10" xfId="0" applyNumberFormat="1" applyFont="1" applyFill="1" applyBorder="1" applyAlignment="1">
      <alignment horizontal="centerContinuous"/>
    </xf>
    <xf numFmtId="0" fontId="0" fillId="0" borderId="10" xfId="0" applyBorder="1" applyAlignment="1">
      <alignment/>
    </xf>
    <xf numFmtId="3" fontId="26" fillId="0" borderId="0" xfId="0" applyNumberFormat="1" applyFont="1" applyBorder="1" applyAlignment="1">
      <alignment horizontal="left" indent="2"/>
    </xf>
    <xf numFmtId="165" fontId="31" fillId="0" borderId="11" xfId="0" applyNumberFormat="1" applyFont="1" applyFill="1" applyBorder="1" applyAlignment="1">
      <alignment/>
    </xf>
    <xf numFmtId="3" fontId="10" fillId="0" borderId="24" xfId="57" applyNumberFormat="1" applyFont="1" applyBorder="1" applyAlignment="1">
      <alignment horizontal="right"/>
      <protection/>
    </xf>
    <xf numFmtId="3" fontId="10" fillId="0" borderId="24" xfId="0" applyNumberFormat="1" applyFont="1" applyBorder="1" applyAlignment="1">
      <alignment horizontal="right"/>
    </xf>
    <xf numFmtId="165" fontId="17" fillId="0" borderId="58" xfId="0" applyNumberFormat="1" applyFont="1" applyBorder="1" applyAlignment="1">
      <alignment/>
    </xf>
    <xf numFmtId="1" fontId="17" fillId="0" borderId="54" xfId="0" applyNumberFormat="1" applyFont="1" applyBorder="1" applyAlignment="1">
      <alignment horizontal="right"/>
    </xf>
    <xf numFmtId="3" fontId="17" fillId="0" borderId="55" xfId="0" applyNumberFormat="1" applyFont="1" applyBorder="1" applyAlignment="1">
      <alignment/>
    </xf>
    <xf numFmtId="37" fontId="17" fillId="0" borderId="54" xfId="0" applyNumberFormat="1" applyFont="1" applyBorder="1" applyAlignment="1">
      <alignment horizontal="right"/>
    </xf>
    <xf numFmtId="37" fontId="17" fillId="0" borderId="54" xfId="0" applyNumberFormat="1" applyFont="1" applyBorder="1" applyAlignment="1">
      <alignment/>
    </xf>
    <xf numFmtId="3" fontId="38" fillId="0" borderId="23" xfId="0" applyNumberFormat="1" applyFont="1" applyBorder="1" applyAlignment="1">
      <alignment/>
    </xf>
    <xf numFmtId="3" fontId="29" fillId="0" borderId="0" xfId="0" applyNumberFormat="1" applyFont="1" applyAlignment="1">
      <alignment/>
    </xf>
    <xf numFmtId="0" fontId="10" fillId="0" borderId="29" xfId="57" applyFont="1" applyBorder="1">
      <alignment/>
      <protection/>
    </xf>
    <xf numFmtId="165" fontId="3" fillId="0" borderId="65" xfId="0" applyNumberFormat="1" applyFont="1" applyBorder="1" applyAlignment="1">
      <alignment/>
    </xf>
    <xf numFmtId="3" fontId="17" fillId="0" borderId="20" xfId="0" applyNumberFormat="1" applyFont="1" applyBorder="1" applyAlignment="1">
      <alignment/>
    </xf>
    <xf numFmtId="3" fontId="4" fillId="0" borderId="78" xfId="0" applyNumberFormat="1" applyFont="1" applyBorder="1" applyAlignment="1">
      <alignment/>
    </xf>
    <xf numFmtId="3" fontId="37" fillId="0" borderId="78" xfId="0" applyNumberFormat="1" applyFont="1" applyBorder="1" applyAlignment="1">
      <alignment/>
    </xf>
    <xf numFmtId="3" fontId="20" fillId="0" borderId="0" xfId="57" applyNumberFormat="1" applyFont="1" applyBorder="1" applyAlignment="1">
      <alignment horizontal="right"/>
      <protection/>
    </xf>
    <xf numFmtId="3" fontId="20" fillId="0" borderId="23" xfId="57" applyNumberFormat="1" applyFont="1" applyBorder="1" applyAlignment="1">
      <alignment horizontal="right"/>
      <protection/>
    </xf>
    <xf numFmtId="3" fontId="10" fillId="0" borderId="0" xfId="57" applyNumberFormat="1" applyFont="1" applyBorder="1" applyAlignment="1">
      <alignment horizontal="right"/>
      <protection/>
    </xf>
    <xf numFmtId="3" fontId="10" fillId="0" borderId="23" xfId="57" applyNumberFormat="1" applyFont="1" applyBorder="1" applyAlignment="1">
      <alignment horizontal="right"/>
      <protection/>
    </xf>
    <xf numFmtId="3" fontId="4" fillId="0" borderId="5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37" fontId="10" fillId="0" borderId="0" xfId="57" applyNumberFormat="1" applyFont="1" applyBorder="1" applyAlignment="1">
      <alignment horizontal="right"/>
      <protection/>
    </xf>
    <xf numFmtId="37" fontId="10" fillId="0" borderId="20" xfId="57" applyNumberFormat="1" applyFont="1" applyBorder="1" applyAlignment="1">
      <alignment horizontal="right"/>
      <protection/>
    </xf>
    <xf numFmtId="37" fontId="8" fillId="0" borderId="23" xfId="0" applyNumberFormat="1" applyFont="1" applyFill="1" applyBorder="1" applyAlignment="1">
      <alignment/>
    </xf>
    <xf numFmtId="37" fontId="8" fillId="0" borderId="45" xfId="0" applyNumberFormat="1" applyFont="1" applyFill="1" applyBorder="1" applyAlignment="1">
      <alignment/>
    </xf>
    <xf numFmtId="37" fontId="8" fillId="0" borderId="24" xfId="0" applyNumberFormat="1" applyFont="1" applyFill="1" applyBorder="1" applyAlignment="1">
      <alignment/>
    </xf>
    <xf numFmtId="164" fontId="26" fillId="0" borderId="24" xfId="0" applyNumberFormat="1" applyFont="1" applyBorder="1" applyAlignment="1">
      <alignment horizontal="right"/>
    </xf>
    <xf numFmtId="37" fontId="26" fillId="0" borderId="0" xfId="0" applyNumberFormat="1" applyFont="1" applyBorder="1" applyAlignment="1">
      <alignment/>
    </xf>
    <xf numFmtId="164" fontId="26" fillId="0" borderId="0" xfId="0" applyNumberFormat="1" applyFont="1" applyBorder="1" applyAlignment="1">
      <alignment/>
    </xf>
    <xf numFmtId="165" fontId="26" fillId="0" borderId="62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7" fontId="10" fillId="0" borderId="10" xfId="57" applyNumberFormat="1" applyFont="1" applyBorder="1">
      <alignment/>
      <protection/>
    </xf>
    <xf numFmtId="37" fontId="10" fillId="0" borderId="10" xfId="0" applyNumberFormat="1" applyFont="1" applyBorder="1" applyAlignment="1">
      <alignment/>
    </xf>
    <xf numFmtId="37" fontId="20" fillId="0" borderId="0" xfId="57" applyNumberFormat="1" applyFont="1" applyBorder="1">
      <alignment/>
      <protection/>
    </xf>
    <xf numFmtId="37" fontId="20" fillId="0" borderId="21" xfId="57" applyNumberFormat="1" applyFont="1" applyBorder="1">
      <alignment/>
      <protection/>
    </xf>
    <xf numFmtId="37" fontId="10" fillId="0" borderId="12" xfId="57" applyNumberFormat="1" applyFont="1" applyBorder="1">
      <alignment/>
      <protection/>
    </xf>
    <xf numFmtId="0" fontId="4" fillId="0" borderId="0" xfId="0" applyFont="1" applyAlignment="1">
      <alignment/>
    </xf>
    <xf numFmtId="0" fontId="42" fillId="0" borderId="0" xfId="0" applyFont="1" applyAlignment="1">
      <alignment/>
    </xf>
    <xf numFmtId="0" fontId="37" fillId="0" borderId="0" xfId="0" applyFont="1" applyAlignment="1">
      <alignment/>
    </xf>
    <xf numFmtId="165" fontId="37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Continuous"/>
    </xf>
    <xf numFmtId="165" fontId="17" fillId="0" borderId="25" xfId="0" applyNumberFormat="1" applyFont="1" applyBorder="1" applyAlignment="1">
      <alignment/>
    </xf>
    <xf numFmtId="165" fontId="17" fillId="0" borderId="26" xfId="0" applyNumberFormat="1" applyFont="1" applyBorder="1" applyAlignment="1">
      <alignment/>
    </xf>
    <xf numFmtId="165" fontId="43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165" fontId="17" fillId="0" borderId="20" xfId="0" applyNumberFormat="1" applyFont="1" applyBorder="1" applyAlignment="1">
      <alignment/>
    </xf>
    <xf numFmtId="165" fontId="17" fillId="0" borderId="0" xfId="0" applyNumberFormat="1" applyFont="1" applyBorder="1" applyAlignment="1">
      <alignment/>
    </xf>
    <xf numFmtId="165" fontId="17" fillId="0" borderId="28" xfId="0" applyNumberFormat="1" applyFont="1" applyBorder="1" applyAlignment="1">
      <alignment/>
    </xf>
    <xf numFmtId="165" fontId="17" fillId="0" borderId="27" xfId="0" applyNumberFormat="1" applyFont="1" applyBorder="1" applyAlignment="1">
      <alignment/>
    </xf>
    <xf numFmtId="165" fontId="17" fillId="0" borderId="28" xfId="0" applyNumberFormat="1" applyFont="1" applyBorder="1" applyAlignment="1">
      <alignment horizontal="right"/>
    </xf>
    <xf numFmtId="165" fontId="17" fillId="0" borderId="27" xfId="0" applyNumberFormat="1" applyFont="1" applyBorder="1" applyAlignment="1">
      <alignment horizontal="right"/>
    </xf>
    <xf numFmtId="165" fontId="17" fillId="0" borderId="31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/>
    </xf>
    <xf numFmtId="3" fontId="4" fillId="0" borderId="23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165" fontId="44" fillId="0" borderId="0" xfId="0" applyNumberFormat="1" applyFont="1" applyAlignment="1">
      <alignment/>
    </xf>
    <xf numFmtId="165" fontId="10" fillId="0" borderId="0" xfId="0" applyNumberFormat="1" applyFont="1" applyFill="1" applyAlignment="1">
      <alignment/>
    </xf>
    <xf numFmtId="0" fontId="41" fillId="0" borderId="0" xfId="0" applyFont="1" applyAlignment="1">
      <alignment/>
    </xf>
    <xf numFmtId="37" fontId="8" fillId="33" borderId="23" xfId="0" applyNumberFormat="1" applyFont="1" applyFill="1" applyBorder="1" applyAlignment="1">
      <alignment/>
    </xf>
    <xf numFmtId="165" fontId="3" fillId="0" borderId="23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0" fontId="15" fillId="0" borderId="21" xfId="59" applyFont="1" applyBorder="1">
      <alignment/>
      <protection/>
    </xf>
    <xf numFmtId="0" fontId="15" fillId="0" borderId="21" xfId="59" applyFont="1" applyBorder="1" applyAlignment="1">
      <alignment horizontal="left"/>
      <protection/>
    </xf>
    <xf numFmtId="0" fontId="15" fillId="0" borderId="19" xfId="57" applyBorder="1">
      <alignment/>
      <protection/>
    </xf>
    <xf numFmtId="0" fontId="20" fillId="0" borderId="21" xfId="57" applyFont="1" applyBorder="1" applyAlignment="1">
      <alignment horizontal="left"/>
      <protection/>
    </xf>
    <xf numFmtId="37" fontId="4" fillId="0" borderId="23" xfId="0" applyNumberFormat="1" applyFont="1" applyBorder="1" applyAlignment="1">
      <alignment horizontal="right"/>
    </xf>
    <xf numFmtId="0" fontId="45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165" fontId="3" fillId="0" borderId="0" xfId="0" applyNumberFormat="1" applyFont="1" applyFill="1" applyBorder="1" applyAlignment="1">
      <alignment/>
    </xf>
    <xf numFmtId="5" fontId="24" fillId="0" borderId="11" xfId="0" applyNumberFormat="1" applyFont="1" applyFill="1" applyBorder="1" applyAlignment="1">
      <alignment/>
    </xf>
    <xf numFmtId="3" fontId="4" fillId="0" borderId="45" xfId="0" applyNumberFormat="1" applyFont="1" applyBorder="1" applyAlignment="1">
      <alignment/>
    </xf>
    <xf numFmtId="165" fontId="3" fillId="0" borderId="62" xfId="0" applyNumberFormat="1" applyFont="1" applyBorder="1" applyAlignment="1">
      <alignment/>
    </xf>
    <xf numFmtId="5" fontId="24" fillId="0" borderId="37" xfId="0" applyNumberFormat="1" applyFont="1" applyBorder="1" applyAlignment="1">
      <alignment/>
    </xf>
    <xf numFmtId="3" fontId="26" fillId="0" borderId="37" xfId="0" applyNumberFormat="1" applyFont="1" applyBorder="1" applyAlignment="1">
      <alignment/>
    </xf>
    <xf numFmtId="3" fontId="26" fillId="0" borderId="38" xfId="0" applyNumberFormat="1" applyFont="1" applyBorder="1" applyAlignment="1">
      <alignment/>
    </xf>
    <xf numFmtId="3" fontId="17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3" fontId="4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3" fontId="26" fillId="0" borderId="45" xfId="0" applyNumberFormat="1" applyFont="1" applyBorder="1" applyAlignment="1">
      <alignment/>
    </xf>
    <xf numFmtId="3" fontId="26" fillId="0" borderId="65" xfId="0" applyNumberFormat="1" applyFont="1" applyBorder="1" applyAlignment="1">
      <alignment/>
    </xf>
    <xf numFmtId="3" fontId="26" fillId="0" borderId="44" xfId="0" applyNumberFormat="1" applyFont="1" applyBorder="1" applyAlignment="1">
      <alignment horizontal="left" indent="2"/>
    </xf>
    <xf numFmtId="0" fontId="0" fillId="0" borderId="50" xfId="0" applyBorder="1" applyAlignment="1">
      <alignment horizontal="left" indent="2"/>
    </xf>
    <xf numFmtId="0" fontId="0" fillId="0" borderId="43" xfId="0" applyBorder="1" applyAlignment="1">
      <alignment horizontal="left" indent="2"/>
    </xf>
    <xf numFmtId="3" fontId="26" fillId="0" borderId="64" xfId="0" applyNumberFormat="1" applyFont="1" applyBorder="1" applyAlignment="1">
      <alignment/>
    </xf>
    <xf numFmtId="3" fontId="26" fillId="0" borderId="79" xfId="0" applyNumberFormat="1" applyFont="1" applyBorder="1" applyAlignment="1">
      <alignment/>
    </xf>
    <xf numFmtId="0" fontId="17" fillId="0" borderId="52" xfId="0" applyNumberFormat="1" applyFont="1" applyBorder="1" applyAlignment="1">
      <alignment/>
    </xf>
    <xf numFmtId="0" fontId="0" fillId="0" borderId="53" xfId="0" applyNumberFormat="1" applyBorder="1" applyAlignment="1">
      <alignment/>
    </xf>
    <xf numFmtId="0" fontId="4" fillId="0" borderId="80" xfId="0" applyNumberFormat="1" applyFont="1" applyBorder="1" applyAlignment="1">
      <alignment/>
    </xf>
    <xf numFmtId="0" fontId="0" fillId="0" borderId="78" xfId="0" applyNumberFormat="1" applyBorder="1" applyAlignment="1">
      <alignment/>
    </xf>
    <xf numFmtId="165" fontId="17" fillId="0" borderId="15" xfId="0" applyNumberFormat="1" applyFont="1" applyBorder="1" applyAlignment="1">
      <alignment horizontal="center"/>
    </xf>
    <xf numFmtId="165" fontId="17" fillId="0" borderId="16" xfId="0" applyNumberFormat="1" applyFont="1" applyBorder="1" applyAlignment="1">
      <alignment horizontal="center"/>
    </xf>
    <xf numFmtId="165" fontId="17" fillId="0" borderId="17" xfId="0" applyNumberFormat="1" applyFont="1" applyBorder="1" applyAlignment="1">
      <alignment horizontal="center"/>
    </xf>
    <xf numFmtId="165" fontId="17" fillId="0" borderId="14" xfId="0" applyNumberFormat="1" applyFont="1" applyBorder="1" applyAlignment="1">
      <alignment wrapText="1"/>
    </xf>
    <xf numFmtId="165" fontId="17" fillId="0" borderId="21" xfId="0" applyNumberFormat="1" applyFont="1" applyBorder="1" applyAlignment="1">
      <alignment wrapText="1"/>
    </xf>
    <xf numFmtId="0" fontId="0" fillId="0" borderId="81" xfId="0" applyBorder="1" applyAlignment="1">
      <alignment wrapText="1"/>
    </xf>
    <xf numFmtId="165" fontId="17" fillId="0" borderId="14" xfId="0" applyNumberFormat="1" applyFont="1" applyBorder="1" applyAlignment="1">
      <alignment/>
    </xf>
    <xf numFmtId="165" fontId="17" fillId="0" borderId="21" xfId="0" applyNumberFormat="1" applyFont="1" applyBorder="1" applyAlignment="1">
      <alignment/>
    </xf>
    <xf numFmtId="0" fontId="0" fillId="0" borderId="81" xfId="0" applyBorder="1" applyAlignment="1">
      <alignment/>
    </xf>
    <xf numFmtId="0" fontId="20" fillId="0" borderId="13" xfId="58" applyFont="1" applyFill="1" applyBorder="1" applyAlignment="1">
      <alignment horizontal="center"/>
      <protection/>
    </xf>
    <xf numFmtId="0" fontId="20" fillId="0" borderId="12" xfId="58" applyFont="1" applyFill="1" applyBorder="1" applyAlignment="1">
      <alignment horizontal="center"/>
      <protection/>
    </xf>
    <xf numFmtId="0" fontId="20" fillId="0" borderId="26" xfId="58" applyFont="1" applyFill="1" applyBorder="1" applyAlignment="1">
      <alignment/>
      <protection/>
    </xf>
    <xf numFmtId="0" fontId="10" fillId="0" borderId="11" xfId="58" applyFont="1" applyFill="1" applyBorder="1" applyAlignment="1">
      <alignment/>
      <protection/>
    </xf>
    <xf numFmtId="0" fontId="20" fillId="0" borderId="14" xfId="58" applyFont="1" applyFill="1" applyBorder="1" applyAlignment="1">
      <alignment/>
      <protection/>
    </xf>
    <xf numFmtId="0" fontId="10" fillId="0" borderId="19" xfId="58" applyFont="1" applyFill="1" applyBorder="1" applyAlignment="1">
      <alignment/>
      <protection/>
    </xf>
    <xf numFmtId="165" fontId="3" fillId="0" borderId="32" xfId="0" applyNumberFormat="1" applyFont="1" applyBorder="1" applyAlignment="1">
      <alignment/>
    </xf>
    <xf numFmtId="0" fontId="0" fillId="0" borderId="65" xfId="0" applyBorder="1" applyAlignment="1">
      <alignment/>
    </xf>
    <xf numFmtId="0" fontId="45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165" fontId="17" fillId="0" borderId="25" xfId="0" applyNumberFormat="1" applyFont="1" applyBorder="1" applyAlignment="1">
      <alignment horizontal="center" wrapText="1"/>
    </xf>
    <xf numFmtId="0" fontId="17" fillId="0" borderId="26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0" fillId="0" borderId="65" xfId="0" applyBorder="1" applyAlignment="1">
      <alignment/>
    </xf>
    <xf numFmtId="165" fontId="4" fillId="0" borderId="36" xfId="0" applyNumberFormat="1" applyFont="1" applyBorder="1" applyAlignment="1">
      <alignment horizontal="left" indent="3"/>
    </xf>
    <xf numFmtId="0" fontId="4" fillId="0" borderId="38" xfId="0" applyFont="1" applyBorder="1" applyAlignment="1">
      <alignment horizontal="left" indent="3"/>
    </xf>
    <xf numFmtId="165" fontId="17" fillId="0" borderId="25" xfId="0" applyNumberFormat="1" applyFont="1" applyBorder="1" applyAlignment="1">
      <alignment horizontal="center"/>
    </xf>
    <xf numFmtId="0" fontId="17" fillId="0" borderId="26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165" fontId="4" fillId="0" borderId="39" xfId="0" applyNumberFormat="1" applyFont="1" applyBorder="1" applyAlignment="1">
      <alignment/>
    </xf>
    <xf numFmtId="0" fontId="4" fillId="0" borderId="42" xfId="0" applyFont="1" applyBorder="1" applyAlignment="1">
      <alignment/>
    </xf>
    <xf numFmtId="165" fontId="4" fillId="0" borderId="32" xfId="0" applyNumberFormat="1" applyFont="1" applyBorder="1" applyAlignment="1">
      <alignment horizontal="left" indent="3"/>
    </xf>
    <xf numFmtId="0" fontId="4" fillId="0" borderId="65" xfId="0" applyFont="1" applyBorder="1" applyAlignment="1">
      <alignment horizontal="left" indent="3"/>
    </xf>
    <xf numFmtId="165" fontId="17" fillId="0" borderId="13" xfId="0" applyNumberFormat="1" applyFont="1" applyBorder="1" applyAlignment="1">
      <alignment horizontal="left" indent="3"/>
    </xf>
    <xf numFmtId="0" fontId="17" fillId="0" borderId="12" xfId="0" applyFont="1" applyBorder="1" applyAlignment="1">
      <alignment horizontal="left" indent="3"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165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165" fontId="4" fillId="0" borderId="15" xfId="0" applyNumberFormat="1" applyFont="1" applyBorder="1" applyAlignment="1">
      <alignment/>
    </xf>
    <xf numFmtId="0" fontId="4" fillId="0" borderId="17" xfId="0" applyFont="1" applyBorder="1" applyAlignment="1">
      <alignment/>
    </xf>
    <xf numFmtId="165" fontId="25" fillId="33" borderId="15" xfId="0" applyNumberFormat="1" applyFont="1" applyFill="1" applyBorder="1" applyAlignment="1">
      <alignment horizontal="center" wrapText="1"/>
    </xf>
    <xf numFmtId="165" fontId="25" fillId="33" borderId="16" xfId="0" applyNumberFormat="1" applyFont="1" applyFill="1" applyBorder="1" applyAlignment="1">
      <alignment horizontal="center" wrapText="1"/>
    </xf>
    <xf numFmtId="165" fontId="25" fillId="33" borderId="17" xfId="0" applyNumberFormat="1" applyFont="1" applyFill="1" applyBorder="1" applyAlignment="1">
      <alignment horizontal="center" wrapText="1"/>
    </xf>
    <xf numFmtId="0" fontId="25" fillId="33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165" fontId="4" fillId="0" borderId="61" xfId="0" applyNumberFormat="1" applyFont="1" applyBorder="1" applyAlignment="1">
      <alignment horizontal="center"/>
    </xf>
    <xf numFmtId="165" fontId="4" fillId="0" borderId="62" xfId="0" applyNumberFormat="1" applyFont="1" applyBorder="1" applyAlignment="1">
      <alignment horizontal="center"/>
    </xf>
    <xf numFmtId="165" fontId="4" fillId="0" borderId="63" xfId="0" applyNumberFormat="1" applyFont="1" applyBorder="1" applyAlignment="1">
      <alignment horizontal="center"/>
    </xf>
    <xf numFmtId="165" fontId="8" fillId="33" borderId="23" xfId="0" applyNumberFormat="1" applyFont="1" applyFill="1" applyBorder="1" applyAlignment="1">
      <alignment horizontal="center"/>
    </xf>
    <xf numFmtId="165" fontId="8" fillId="33" borderId="24" xfId="0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mprove by DU" xfId="57"/>
    <cellStyle name="Normal_Rsrcs_X_ DOJ Goal  Obj" xfId="58"/>
    <cellStyle name="Normal_Summary of EOUSA Offices-FY07 Base Budgets underC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2</xdr:row>
      <xdr:rowOff>95250</xdr:rowOff>
    </xdr:from>
    <xdr:to>
      <xdr:col>10</xdr:col>
      <xdr:colOff>685800</xdr:colOff>
      <xdr:row>27</xdr:row>
      <xdr:rowOff>123825</xdr:rowOff>
    </xdr:to>
    <xdr:pic>
      <xdr:nvPicPr>
        <xdr:cNvPr id="1" name="Picture 1" descr="OVW Org Chart_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23875"/>
          <a:ext cx="7620000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debjones\Temporary%20Internet%20Files\OLKD\2006%20Perf%20Budget%20Cong%20Submission%20Exhibits%20Template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ormulation\FY%202011\Congressional%20Submission%20-%20CJ\Draft%20Submission\FY11%20OVW%20-%20CJ%20Submission%20508%20Compliant%20-%20Grants%20Exhibit%20_CT_01.07.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ormulation\FY%202011\OMB%20Submission\FY11%20OVW%20Grant%20Perf%20Budget%20OMB%20Sub%208-24-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ormulation\FY%202012\Spring%20Call\2012%20Reconsideration%20%20per%20DAG\Final%20Docs%20submitted%206.22.10\FY12%20OVW%20-%20Grants%20Exhibits.6.22.10.final.xls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ormulation\FY%202011\Congressional%20Submission%20-%20CJ\FINAL%20SUBMISSION\FY11%20OVW%20-%20Grants%20Exhibits_Final.01.26.10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ormulation\FY%202011\Congressional%20Submission%20-%20CJ\Draft%20Submission\FY11%20Template%20-%20CJ%20Submission%20508%20Compliant%20-DRAFT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rg Chart"/>
      <sheetName val="Approp Lang"/>
      <sheetName val="Sum of Req"/>
      <sheetName val="Increases Offsets"/>
      <sheetName val="Strat Goal &amp; Obj"/>
      <sheetName val="ATB Justification"/>
      <sheetName val="2004 XWalk"/>
      <sheetName val="2005 XWalk"/>
      <sheetName val="Reimb Resources"/>
      <sheetName val="Perm Positions"/>
      <sheetName val="Summ Atty Agt"/>
      <sheetName val="Financial Analysis"/>
      <sheetName val="Sum by Grade"/>
      <sheetName val="Sum by OC"/>
      <sheetName val="Cong Reports"/>
      <sheetName val="PA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A) Org Chart "/>
      <sheetName val="(B) Sum of Req "/>
      <sheetName val="(C) Increases Offsets"/>
      <sheetName val="(D) Strat Goal &amp; Obj"/>
      <sheetName val="(E) ATB Justification"/>
      <sheetName val="(F) 2009 XWalk"/>
      <sheetName val="(J) Financial Analysis"/>
      <sheetName val="(L) Sum by OC"/>
    </sheetNames>
    <sheetDataSet>
      <sheetData sheetId="1">
        <row r="5">
          <cell r="A5" t="str">
            <v>Office on Violence Against Women</v>
          </cell>
        </row>
        <row r="6">
          <cell r="A6" t="str">
            <v>Grant Programs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(A) Org Chart"/>
      <sheetName val="(B) Sum of Req "/>
      <sheetName val="(C) Increases Offsets"/>
      <sheetName val="(D) Strat Goal &amp; Obj"/>
      <sheetName val="(E) ATB Justification"/>
      <sheetName val="(F) 2009 XWalk"/>
      <sheetName val="(G) 2010 XWalk"/>
      <sheetName val="(H) Reimb Resources"/>
      <sheetName val="(I) Perm Positions"/>
      <sheetName val="(J) Financial Analysis"/>
      <sheetName val="(K) Sum by Grade"/>
      <sheetName val="(L) Sum by OC"/>
      <sheetName val="(M) Studies"/>
    </sheetNames>
    <sheetDataSet>
      <sheetData sheetId="1">
        <row r="6">
          <cell r="A6" t="str">
            <v>Grant Programs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(A) Org Chart"/>
      <sheetName val="(B) Sum of Req "/>
      <sheetName val="(C) Increases Offsets"/>
      <sheetName val="(D) Strat Goal &amp; Obj"/>
      <sheetName val="(F) 2010 Crosswalk"/>
      <sheetName val="(G) 2011 XWalk"/>
      <sheetName val="(J) Financial Analysis"/>
      <sheetName val="(L) Sum by OC"/>
    </sheetNames>
    <sheetDataSet>
      <sheetData sheetId="1">
        <row r="5">
          <cell r="A5" t="str">
            <v>Office on Violence Against Women</v>
          </cell>
        </row>
        <row r="6">
          <cell r="A6" t="str">
            <v>Grant Programs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(A) Org Chart"/>
      <sheetName val="(B) Sum of Req "/>
      <sheetName val="(C) Increases Offsets"/>
      <sheetName val="(D) Strat Goal &amp; Obj"/>
      <sheetName val="(E) ATB Justification"/>
      <sheetName val="(F) 2009 Crosswalk"/>
      <sheetName val="G. 2010 Crosswalk"/>
      <sheetName val="(J) Financial Analysis"/>
      <sheetName val="(L) Sum by OC"/>
    </sheetNames>
    <sheetDataSet>
      <sheetData sheetId="4">
        <row r="4">
          <cell r="A4" t="str">
            <v>Office on Violence Against Women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A. Organization Chart"/>
      <sheetName val="B. Summary of Requirements "/>
      <sheetName val="C. Increases Offsets"/>
      <sheetName val="D. Strategic Goals &amp; Objectives"/>
      <sheetName val="E. ATB Justification"/>
      <sheetName val="F. 2009 Crosswalk"/>
      <sheetName val="G. 2010 Crosswalk"/>
      <sheetName val="H. Reimbursable Resources"/>
      <sheetName val="I. Permanent Positions"/>
      <sheetName val="J. Financial Analysis"/>
      <sheetName val="K. Summary by Grade"/>
      <sheetName val="L. Summary by Object Class"/>
      <sheetName val="M. Studies"/>
    </sheetNames>
    <sheetDataSet>
      <sheetData sheetId="2">
        <row r="6">
          <cell r="A6" t="str">
            <v>Salaries and Expenses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M27" sqref="M27"/>
    </sheetView>
  </sheetViews>
  <sheetFormatPr defaultColWidth="8.88671875" defaultRowHeight="15"/>
  <sheetData>
    <row r="1" ht="18.75">
      <c r="A1" s="204" t="s">
        <v>165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81" r:id="rId2"/>
  <headerFooter alignWithMargins="0">
    <oddFooter>&amp;C&amp;"Times New Roman,Regular"Exhibit A - Organizational Chart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143"/>
  <sheetViews>
    <sheetView showGridLines="0" showOutlineSymbols="0" zoomScale="75" zoomScaleNormal="75" zoomScaleSheetLayoutView="65" zoomScalePageLayoutView="0" workbookViewId="0" topLeftCell="A1">
      <selection activeCell="C164" sqref="C164"/>
    </sheetView>
  </sheetViews>
  <sheetFormatPr defaultColWidth="9.6640625" defaultRowHeight="15"/>
  <cols>
    <col min="1" max="1" width="2.5546875" style="7" customWidth="1"/>
    <col min="2" max="2" width="6.4453125" style="7" customWidth="1"/>
    <col min="3" max="3" width="24.99609375" style="7" customWidth="1"/>
    <col min="4" max="4" width="6.6640625" style="7" customWidth="1"/>
    <col min="5" max="5" width="1.66796875" style="7" customWidth="1"/>
    <col min="6" max="6" width="1.99609375" style="7" customWidth="1"/>
    <col min="7" max="7" width="1.77734375" style="7" customWidth="1"/>
    <col min="8" max="8" width="6.88671875" style="14" customWidth="1"/>
    <col min="9" max="9" width="6.21484375" style="14" customWidth="1"/>
    <col min="10" max="10" width="10.21484375" style="14" customWidth="1"/>
    <col min="11" max="11" width="1.66796875" style="14" customWidth="1"/>
    <col min="12" max="12" width="5.6640625" style="14" customWidth="1"/>
    <col min="13" max="13" width="6.21484375" style="14" customWidth="1"/>
    <col min="14" max="14" width="9.77734375" style="14" customWidth="1"/>
    <col min="15" max="15" width="1.66796875" style="14" customWidth="1"/>
    <col min="16" max="17" width="5.6640625" style="14" customWidth="1"/>
    <col min="18" max="18" width="9.77734375" style="14" customWidth="1"/>
    <col min="19" max="19" width="1.66796875" style="14" customWidth="1"/>
    <col min="20" max="20" width="5.6640625" style="14" customWidth="1"/>
    <col min="21" max="21" width="6.10546875" style="14" customWidth="1"/>
    <col min="22" max="22" width="9.77734375" style="14" customWidth="1"/>
    <col min="23" max="23" width="1.66796875" style="14" customWidth="1"/>
    <col min="24" max="25" width="5.6640625" style="14" customWidth="1"/>
    <col min="26" max="26" width="9.77734375" style="14" customWidth="1"/>
    <col min="27" max="27" width="1.66796875" style="14" customWidth="1"/>
    <col min="28" max="28" width="6.10546875" style="14" customWidth="1"/>
    <col min="29" max="29" width="5.6640625" style="14" customWidth="1"/>
    <col min="30" max="30" width="10.77734375" style="14" customWidth="1"/>
    <col min="31" max="31" width="1.66796875" style="14" hidden="1" customWidth="1"/>
    <col min="32" max="32" width="9.5546875" style="14" customWidth="1"/>
    <col min="33" max="33" width="6.21484375" style="14" customWidth="1"/>
    <col min="34" max="34" width="11.88671875" style="14" customWidth="1"/>
    <col min="35" max="35" width="3.3359375" style="14" hidden="1" customWidth="1"/>
    <col min="36" max="36" width="0.23046875" style="14" hidden="1" customWidth="1"/>
    <col min="37" max="37" width="8.4453125" style="14" hidden="1" customWidth="1"/>
    <col min="38" max="38" width="7.99609375" style="14" hidden="1" customWidth="1"/>
    <col min="39" max="40" width="5.6640625" style="7" customWidth="1"/>
    <col min="41" max="41" width="7.6640625" style="7" customWidth="1"/>
    <col min="42" max="16384" width="9.6640625" style="7" customWidth="1"/>
  </cols>
  <sheetData>
    <row r="1" ht="22.5">
      <c r="A1" s="155" t="s">
        <v>182</v>
      </c>
    </row>
    <row r="3" spans="1:39" ht="15.75">
      <c r="A3" s="8"/>
      <c r="B3" s="8"/>
      <c r="C3" s="8"/>
      <c r="D3" s="8"/>
      <c r="E3" s="8"/>
      <c r="F3" s="8"/>
      <c r="G3" s="8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9"/>
    </row>
    <row r="4" spans="2:39" ht="22.5">
      <c r="B4" s="146" t="s">
        <v>99</v>
      </c>
      <c r="C4" s="10"/>
      <c r="D4" s="10"/>
      <c r="E4" s="10"/>
      <c r="F4" s="10"/>
      <c r="G4" s="10"/>
      <c r="H4" s="4"/>
      <c r="I4" s="4"/>
      <c r="J4" s="4"/>
      <c r="K4" s="4"/>
      <c r="L4" s="4"/>
      <c r="M4" s="4"/>
      <c r="N4" s="4"/>
      <c r="O4" s="4"/>
      <c r="P4" s="4"/>
      <c r="Q4" s="16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I4" s="4"/>
      <c r="AJ4" s="4"/>
      <c r="AK4" s="4"/>
      <c r="AL4" s="4"/>
      <c r="AM4" s="9"/>
    </row>
    <row r="5" spans="2:39" ht="23.25">
      <c r="B5" s="147" t="s">
        <v>1</v>
      </c>
      <c r="C5" s="10"/>
      <c r="D5" s="10"/>
      <c r="E5" s="10"/>
      <c r="F5" s="10"/>
      <c r="G5" s="10"/>
      <c r="H5" s="4"/>
      <c r="I5" s="4"/>
      <c r="J5" s="4"/>
      <c r="K5" s="4"/>
      <c r="L5" s="4"/>
      <c r="M5" s="4"/>
      <c r="N5" s="4"/>
      <c r="O5" s="4"/>
      <c r="P5" s="4"/>
      <c r="Q5" s="16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I5" s="4"/>
      <c r="AJ5" s="4"/>
      <c r="AK5" s="4"/>
      <c r="AL5" s="4"/>
      <c r="AM5" s="9"/>
    </row>
    <row r="6" spans="2:39" ht="23.25">
      <c r="B6" s="147" t="s">
        <v>27</v>
      </c>
      <c r="C6" s="10"/>
      <c r="D6" s="10"/>
      <c r="E6" s="10"/>
      <c r="F6" s="10"/>
      <c r="G6" s="10"/>
      <c r="H6" s="4"/>
      <c r="I6" s="4"/>
      <c r="J6" s="4"/>
      <c r="K6" s="4"/>
      <c r="L6" s="4"/>
      <c r="M6" s="4"/>
      <c r="N6" s="4"/>
      <c r="O6" s="4"/>
      <c r="P6" s="4"/>
      <c r="Q6" s="16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F6" s="566" t="s">
        <v>203</v>
      </c>
      <c r="AG6" s="567"/>
      <c r="AH6" s="568"/>
      <c r="AI6" s="4"/>
      <c r="AJ6" s="4"/>
      <c r="AK6" s="4"/>
      <c r="AL6" s="4"/>
      <c r="AM6" s="9"/>
    </row>
    <row r="7" spans="2:39" ht="23.25">
      <c r="B7" s="147" t="s">
        <v>89</v>
      </c>
      <c r="C7" s="10"/>
      <c r="D7" s="10"/>
      <c r="E7" s="10"/>
      <c r="F7" s="10"/>
      <c r="G7" s="10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F7" s="569" t="s">
        <v>204</v>
      </c>
      <c r="AG7" s="572" t="s">
        <v>39</v>
      </c>
      <c r="AH7" s="572" t="s">
        <v>114</v>
      </c>
      <c r="AI7" s="4"/>
      <c r="AJ7" s="4"/>
      <c r="AK7" s="4"/>
      <c r="AL7" s="4"/>
      <c r="AM7" s="9"/>
    </row>
    <row r="8" spans="1:39" ht="23.25">
      <c r="A8" s="467"/>
      <c r="B8" s="10"/>
      <c r="C8" s="10"/>
      <c r="D8" s="10"/>
      <c r="E8" s="10"/>
      <c r="F8" s="10"/>
      <c r="G8" s="1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F8" s="570"/>
      <c r="AG8" s="573"/>
      <c r="AH8" s="573"/>
      <c r="AI8" s="4"/>
      <c r="AJ8" s="4"/>
      <c r="AK8" s="4"/>
      <c r="AL8" s="4"/>
      <c r="AM8" s="9"/>
    </row>
    <row r="9" spans="1:39" ht="22.5" customHeight="1" thickBot="1">
      <c r="A9" s="467"/>
      <c r="AF9" s="571"/>
      <c r="AG9" s="574"/>
      <c r="AH9" s="574"/>
      <c r="AI9" s="4"/>
      <c r="AJ9" s="4"/>
      <c r="AK9" s="4"/>
      <c r="AL9" s="4"/>
      <c r="AM9" s="9"/>
    </row>
    <row r="10" spans="1:39" ht="18" customHeight="1">
      <c r="A10" s="328"/>
      <c r="B10" s="329"/>
      <c r="C10" s="329"/>
      <c r="D10" s="329"/>
      <c r="E10" s="329"/>
      <c r="F10" s="329"/>
      <c r="G10" s="329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1"/>
      <c r="AG10" s="331"/>
      <c r="AH10" s="332"/>
      <c r="AJ10" s="142"/>
      <c r="AK10" s="142"/>
      <c r="AL10" s="127"/>
      <c r="AM10" s="9"/>
    </row>
    <row r="11" spans="1:39" ht="15.75">
      <c r="A11" s="333" t="s">
        <v>198</v>
      </c>
      <c r="B11" s="334"/>
      <c r="C11" s="335"/>
      <c r="D11" s="335"/>
      <c r="E11" s="335"/>
      <c r="F11" s="335"/>
      <c r="G11" s="335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7">
        <v>0</v>
      </c>
      <c r="AG11" s="337">
        <v>0</v>
      </c>
      <c r="AH11" s="338">
        <v>418500</v>
      </c>
      <c r="AI11" s="151"/>
      <c r="AJ11" s="152"/>
      <c r="AK11" s="152"/>
      <c r="AL11" s="153">
        <v>0</v>
      </c>
      <c r="AM11" s="9"/>
    </row>
    <row r="12" spans="1:39" ht="20.25" customHeight="1">
      <c r="A12" s="133"/>
      <c r="B12" s="489" t="s">
        <v>274</v>
      </c>
      <c r="C12" s="135"/>
      <c r="D12" s="135"/>
      <c r="E12" s="135"/>
      <c r="F12" s="135"/>
      <c r="G12" s="135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43"/>
      <c r="AG12" s="143"/>
      <c r="AH12" s="139">
        <v>-3000</v>
      </c>
      <c r="AI12" s="136"/>
      <c r="AJ12" s="143"/>
      <c r="AK12" s="143"/>
      <c r="AL12" s="139"/>
      <c r="AM12" s="9"/>
    </row>
    <row r="13" spans="1:39" ht="20.25" customHeight="1">
      <c r="A13" s="131"/>
      <c r="B13" s="546" t="s">
        <v>280</v>
      </c>
      <c r="C13" s="322"/>
      <c r="D13" s="322"/>
      <c r="E13" s="322"/>
      <c r="F13" s="322"/>
      <c r="G13" s="322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142">
        <v>0</v>
      </c>
      <c r="AG13" s="142">
        <v>0</v>
      </c>
      <c r="AH13" s="127">
        <v>-7613</v>
      </c>
      <c r="AI13" s="323"/>
      <c r="AJ13" s="142"/>
      <c r="AK13" s="142"/>
      <c r="AL13" s="127"/>
      <c r="AM13" s="9"/>
    </row>
    <row r="14" spans="1:39" ht="18">
      <c r="A14" s="339"/>
      <c r="B14" s="340" t="s">
        <v>281</v>
      </c>
      <c r="C14" s="341"/>
      <c r="D14" s="342"/>
      <c r="E14" s="342"/>
      <c r="F14" s="342"/>
      <c r="G14" s="342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4">
        <f>+AF12+AF11</f>
        <v>0</v>
      </c>
      <c r="AG14" s="344">
        <f>+AG12+AG11</f>
        <v>0</v>
      </c>
      <c r="AH14" s="461">
        <f>SUM(AH11:AH13)</f>
        <v>407887</v>
      </c>
      <c r="AI14" s="18"/>
      <c r="AJ14" s="144"/>
      <c r="AK14" s="144"/>
      <c r="AL14" s="128"/>
      <c r="AM14" s="9"/>
    </row>
    <row r="15" spans="1:38" ht="15.75">
      <c r="A15" s="562" t="s">
        <v>235</v>
      </c>
      <c r="B15" s="563"/>
      <c r="C15" s="563"/>
      <c r="D15" s="563"/>
      <c r="E15" s="563"/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336"/>
      <c r="W15" s="336"/>
      <c r="X15" s="336"/>
      <c r="Y15" s="336"/>
      <c r="Z15" s="336"/>
      <c r="AA15" s="336"/>
      <c r="AB15" s="336"/>
      <c r="AC15" s="336"/>
      <c r="AD15" s="336"/>
      <c r="AE15" s="7"/>
      <c r="AF15" s="464">
        <v>0</v>
      </c>
      <c r="AG15" s="464">
        <v>0</v>
      </c>
      <c r="AH15" s="465">
        <v>418500</v>
      </c>
      <c r="AI15" s="7"/>
      <c r="AJ15" s="7"/>
      <c r="AK15" s="7"/>
      <c r="AL15" s="7"/>
    </row>
    <row r="16" spans="1:38" ht="18.75" customHeight="1">
      <c r="A16" s="564" t="s">
        <v>205</v>
      </c>
      <c r="B16" s="565"/>
      <c r="C16" s="565"/>
      <c r="D16" s="565"/>
      <c r="E16" s="565"/>
      <c r="F16" s="565"/>
      <c r="G16" s="565"/>
      <c r="H16" s="565"/>
      <c r="I16" s="565"/>
      <c r="J16" s="565"/>
      <c r="K16" s="565"/>
      <c r="L16" s="565"/>
      <c r="M16" s="565"/>
      <c r="N16" s="565"/>
      <c r="O16" s="565"/>
      <c r="P16" s="565"/>
      <c r="Q16" s="565"/>
      <c r="R16" s="565"/>
      <c r="S16" s="565"/>
      <c r="T16" s="565"/>
      <c r="U16" s="565"/>
      <c r="V16" s="471"/>
      <c r="W16" s="471"/>
      <c r="X16" s="471"/>
      <c r="Y16" s="472" t="s">
        <v>192</v>
      </c>
      <c r="Z16" s="471"/>
      <c r="AA16" s="471"/>
      <c r="AB16" s="471"/>
      <c r="AC16" s="471"/>
      <c r="AD16" s="471"/>
      <c r="AE16" s="7"/>
      <c r="AF16" s="462">
        <v>0</v>
      </c>
      <c r="AG16" s="462">
        <v>0</v>
      </c>
      <c r="AH16" s="463">
        <v>0</v>
      </c>
      <c r="AI16" s="7"/>
      <c r="AJ16" s="7"/>
      <c r="AK16" s="7"/>
      <c r="AL16" s="7"/>
    </row>
    <row r="17" spans="1:39" ht="15.75">
      <c r="A17" s="470"/>
      <c r="B17" s="324" t="s">
        <v>236</v>
      </c>
      <c r="C17" s="325"/>
      <c r="D17" s="325"/>
      <c r="E17" s="325"/>
      <c r="F17" s="325"/>
      <c r="G17" s="325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7">
        <f>AF15+AF16</f>
        <v>0</v>
      </c>
      <c r="AG17" s="327">
        <f>AG15+AG16</f>
        <v>0</v>
      </c>
      <c r="AH17" s="327">
        <f>AH15+AH16</f>
        <v>418500</v>
      </c>
      <c r="AI17" s="326"/>
      <c r="AJ17" s="327"/>
      <c r="AK17" s="327"/>
      <c r="AL17" s="345"/>
      <c r="AM17" s="9"/>
    </row>
    <row r="18" spans="1:39" ht="15.75" hidden="1">
      <c r="A18" s="133" t="s">
        <v>71</v>
      </c>
      <c r="B18" s="134"/>
      <c r="C18" s="135"/>
      <c r="D18" s="135"/>
      <c r="E18" s="135"/>
      <c r="F18" s="135"/>
      <c r="G18" s="135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43"/>
      <c r="AG18" s="143"/>
      <c r="AH18" s="139"/>
      <c r="AI18" s="136"/>
      <c r="AJ18" s="143"/>
      <c r="AK18" s="143"/>
      <c r="AL18" s="139"/>
      <c r="AM18" s="9"/>
    </row>
    <row r="19" spans="1:39" ht="16.5" customHeight="1" hidden="1">
      <c r="A19" s="133"/>
      <c r="B19" s="134"/>
      <c r="C19" s="134"/>
      <c r="D19" s="135"/>
      <c r="E19" s="135"/>
      <c r="F19" s="135"/>
      <c r="G19" s="135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43"/>
      <c r="AG19" s="143"/>
      <c r="AH19" s="139"/>
      <c r="AI19" s="136"/>
      <c r="AJ19" s="143"/>
      <c r="AK19" s="143"/>
      <c r="AL19" s="139"/>
      <c r="AM19" s="9"/>
    </row>
    <row r="20" spans="1:39" ht="15.75" hidden="1">
      <c r="A20" s="133"/>
      <c r="B20" s="134"/>
      <c r="C20" s="148" t="s">
        <v>191</v>
      </c>
      <c r="D20" s="135"/>
      <c r="E20" s="135"/>
      <c r="F20" s="135"/>
      <c r="G20" s="135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43"/>
      <c r="AG20" s="143"/>
      <c r="AH20" s="139">
        <f>SUM(AH19)</f>
        <v>0</v>
      </c>
      <c r="AI20" s="136"/>
      <c r="AJ20" s="143"/>
      <c r="AK20" s="143"/>
      <c r="AL20" s="139"/>
      <c r="AM20" s="9"/>
    </row>
    <row r="21" spans="1:39" ht="15.75" hidden="1">
      <c r="A21" s="133"/>
      <c r="B21" s="134"/>
      <c r="C21" s="135"/>
      <c r="D21" s="135"/>
      <c r="E21" s="135"/>
      <c r="F21" s="135"/>
      <c r="G21" s="135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43"/>
      <c r="AG21" s="143"/>
      <c r="AH21" s="139"/>
      <c r="AI21" s="136"/>
      <c r="AJ21" s="143"/>
      <c r="AK21" s="143"/>
      <c r="AL21" s="139"/>
      <c r="AM21" s="9"/>
    </row>
    <row r="22" spans="1:39" ht="15.75" hidden="1">
      <c r="A22" s="133" t="s">
        <v>131</v>
      </c>
      <c r="B22" s="134"/>
      <c r="C22" s="135"/>
      <c r="D22" s="135"/>
      <c r="E22" s="135"/>
      <c r="F22" s="135"/>
      <c r="G22" s="135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43"/>
      <c r="AG22" s="143"/>
      <c r="AH22" s="139"/>
      <c r="AI22" s="136"/>
      <c r="AJ22" s="143"/>
      <c r="AK22" s="143"/>
      <c r="AL22" s="139"/>
      <c r="AM22" s="9"/>
    </row>
    <row r="23" spans="1:39" ht="15.75" hidden="1">
      <c r="A23" s="133"/>
      <c r="B23" s="148" t="s">
        <v>34</v>
      </c>
      <c r="C23" s="135"/>
      <c r="D23" s="135"/>
      <c r="E23" s="135"/>
      <c r="F23" s="135"/>
      <c r="G23" s="135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43">
        <v>0</v>
      </c>
      <c r="AG23" s="143">
        <v>0</v>
      </c>
      <c r="AH23" s="143"/>
      <c r="AI23" s="136"/>
      <c r="AJ23" s="143" t="e">
        <f>#REF!+#REF!+#REF!</f>
        <v>#REF!</v>
      </c>
      <c r="AK23" s="143" t="e">
        <f>#REF!+#REF!+#REF!</f>
        <v>#REF!</v>
      </c>
      <c r="AL23" s="139" t="e">
        <f>#REF!+#REF!+#REF!</f>
        <v>#REF!</v>
      </c>
      <c r="AM23" s="9"/>
    </row>
    <row r="24" spans="1:39" ht="15.75" hidden="1">
      <c r="A24" s="133"/>
      <c r="B24" s="148" t="s">
        <v>32</v>
      </c>
      <c r="C24" s="135"/>
      <c r="D24" s="135"/>
      <c r="E24" s="135"/>
      <c r="F24" s="135"/>
      <c r="G24" s="135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43">
        <f>AF23+AF20</f>
        <v>0</v>
      </c>
      <c r="AG24" s="143">
        <f>AG23+AG20</f>
        <v>0</v>
      </c>
      <c r="AH24" s="143"/>
      <c r="AI24" s="136"/>
      <c r="AJ24" s="143"/>
      <c r="AK24" s="143"/>
      <c r="AL24" s="139"/>
      <c r="AM24" s="9"/>
    </row>
    <row r="25" spans="1:39" ht="15.75">
      <c r="A25" s="131"/>
      <c r="B25" s="321"/>
      <c r="C25" s="322"/>
      <c r="D25" s="322"/>
      <c r="E25" s="322"/>
      <c r="F25" s="322"/>
      <c r="G25" s="322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142"/>
      <c r="AG25" s="142"/>
      <c r="AH25" s="127"/>
      <c r="AI25" s="323"/>
      <c r="AJ25" s="142"/>
      <c r="AK25" s="142"/>
      <c r="AL25" s="127"/>
      <c r="AM25" s="9"/>
    </row>
    <row r="26" spans="1:39" ht="15.75">
      <c r="A26" s="154" t="s">
        <v>206</v>
      </c>
      <c r="B26" s="149"/>
      <c r="C26" s="149"/>
      <c r="D26" s="149"/>
      <c r="E26" s="149"/>
      <c r="F26" s="149"/>
      <c r="G26" s="149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2">
        <f>+AF17+AF20+AF23</f>
        <v>0</v>
      </c>
      <c r="AG26" s="152">
        <f>+AG17+AG20+AG23</f>
        <v>0</v>
      </c>
      <c r="AH26" s="152">
        <f>+AH17+AH20+AH23</f>
        <v>418500</v>
      </c>
      <c r="AI26" s="151"/>
      <c r="AJ26" s="152" t="e">
        <f>AJ23+AJ16</f>
        <v>#REF!</v>
      </c>
      <c r="AK26" s="152" t="e">
        <f>AK23+AK16</f>
        <v>#REF!</v>
      </c>
      <c r="AL26" s="150" t="e">
        <f>AL23+AL16</f>
        <v>#REF!</v>
      </c>
      <c r="AM26" s="9"/>
    </row>
    <row r="27" spans="1:39" ht="15.75">
      <c r="A27" s="133"/>
      <c r="B27" s="135"/>
      <c r="C27" s="135"/>
      <c r="D27" s="135"/>
      <c r="E27" s="135"/>
      <c r="F27" s="135"/>
      <c r="G27" s="135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43"/>
      <c r="AG27" s="143"/>
      <c r="AH27" s="139"/>
      <c r="AI27" s="136"/>
      <c r="AJ27" s="143"/>
      <c r="AK27" s="143"/>
      <c r="AL27" s="139"/>
      <c r="AM27" s="9"/>
    </row>
    <row r="28" spans="1:39" ht="15.75">
      <c r="A28" s="133" t="s">
        <v>72</v>
      </c>
      <c r="B28" s="135"/>
      <c r="C28" s="135"/>
      <c r="D28" s="135"/>
      <c r="E28" s="135"/>
      <c r="F28" s="135"/>
      <c r="G28" s="135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43"/>
      <c r="AG28" s="143"/>
      <c r="AH28" s="139"/>
      <c r="AI28" s="136"/>
      <c r="AJ28" s="143"/>
      <c r="AK28" s="143"/>
      <c r="AL28" s="139"/>
      <c r="AM28" s="9"/>
    </row>
    <row r="29" spans="1:39" ht="15.75">
      <c r="A29" s="133"/>
      <c r="B29" s="134" t="s">
        <v>119</v>
      </c>
      <c r="C29" s="134"/>
      <c r="D29" s="134"/>
      <c r="E29" s="134"/>
      <c r="F29" s="134"/>
      <c r="G29" s="134"/>
      <c r="H29" s="138"/>
      <c r="I29" s="138"/>
      <c r="J29" s="138"/>
      <c r="K29" s="138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43" t="s">
        <v>113</v>
      </c>
      <c r="AG29" s="143"/>
      <c r="AH29" s="139"/>
      <c r="AI29" s="136" t="s">
        <v>113</v>
      </c>
      <c r="AJ29" s="143" t="s">
        <v>113</v>
      </c>
      <c r="AK29" s="143"/>
      <c r="AL29" s="139"/>
      <c r="AM29" s="9"/>
    </row>
    <row r="30" spans="1:39" ht="15.75">
      <c r="A30" s="133"/>
      <c r="B30" s="134"/>
      <c r="C30" s="489" t="s">
        <v>242</v>
      </c>
      <c r="D30" s="134"/>
      <c r="E30" s="134"/>
      <c r="F30" s="134"/>
      <c r="G30" s="134"/>
      <c r="H30" s="138"/>
      <c r="I30" s="138"/>
      <c r="J30" s="138"/>
      <c r="K30" s="138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43"/>
      <c r="AG30" s="143"/>
      <c r="AH30" s="139">
        <v>25000</v>
      </c>
      <c r="AI30" s="136"/>
      <c r="AJ30" s="143"/>
      <c r="AK30" s="143"/>
      <c r="AL30" s="139"/>
      <c r="AM30" s="9"/>
    </row>
    <row r="31" spans="1:39" ht="15.75">
      <c r="A31" s="133"/>
      <c r="B31" s="134"/>
      <c r="C31" s="489" t="s">
        <v>243</v>
      </c>
      <c r="D31" s="134"/>
      <c r="E31" s="134"/>
      <c r="F31" s="134"/>
      <c r="G31" s="134"/>
      <c r="H31" s="138"/>
      <c r="I31" s="138"/>
      <c r="J31" s="138"/>
      <c r="K31" s="138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43"/>
      <c r="AG31" s="143"/>
      <c r="AH31" s="139">
        <v>3000</v>
      </c>
      <c r="AI31" s="136"/>
      <c r="AJ31" s="143"/>
      <c r="AK31" s="143"/>
      <c r="AL31" s="139"/>
      <c r="AM31" s="9"/>
    </row>
    <row r="32" spans="1:39" ht="15.75">
      <c r="A32" s="133"/>
      <c r="B32" s="134"/>
      <c r="C32" s="134" t="s">
        <v>202</v>
      </c>
      <c r="D32" s="134"/>
      <c r="E32" s="134"/>
      <c r="F32" s="134"/>
      <c r="G32" s="134"/>
      <c r="H32" s="138"/>
      <c r="I32" s="138"/>
      <c r="J32" s="138"/>
      <c r="K32" s="138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43"/>
      <c r="AG32" s="143"/>
      <c r="AH32" s="139">
        <v>20000</v>
      </c>
      <c r="AI32" s="136"/>
      <c r="AJ32" s="143"/>
      <c r="AK32" s="143"/>
      <c r="AL32" s="139"/>
      <c r="AM32" s="9"/>
    </row>
    <row r="33" spans="1:39" ht="15.75">
      <c r="A33" s="133"/>
      <c r="B33" s="134"/>
      <c r="C33" s="489" t="s">
        <v>9</v>
      </c>
      <c r="D33" s="134"/>
      <c r="E33" s="134"/>
      <c r="F33" s="134"/>
      <c r="G33" s="134"/>
      <c r="H33" s="138"/>
      <c r="I33" s="138"/>
      <c r="J33" s="138"/>
      <c r="K33" s="138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43"/>
      <c r="AG33" s="143"/>
      <c r="AH33" s="139">
        <v>9000</v>
      </c>
      <c r="AI33" s="136"/>
      <c r="AJ33" s="143"/>
      <c r="AK33" s="143"/>
      <c r="AL33" s="139"/>
      <c r="AM33" s="9"/>
    </row>
    <row r="34" spans="1:39" ht="15.75">
      <c r="A34" s="387"/>
      <c r="B34" s="388"/>
      <c r="C34" s="134" t="s">
        <v>221</v>
      </c>
      <c r="D34" s="134"/>
      <c r="E34" s="134"/>
      <c r="F34" s="134"/>
      <c r="G34" s="134"/>
      <c r="H34" s="138"/>
      <c r="I34" s="138"/>
      <c r="J34" s="138"/>
      <c r="K34" s="138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43"/>
      <c r="AG34" s="143"/>
      <c r="AH34" s="139">
        <v>14000</v>
      </c>
      <c r="AI34" s="136"/>
      <c r="AJ34" s="143"/>
      <c r="AK34" s="143"/>
      <c r="AL34" s="139"/>
      <c r="AM34" s="9"/>
    </row>
    <row r="35" spans="1:39" ht="15.75">
      <c r="A35" s="133"/>
      <c r="B35" s="134"/>
      <c r="C35" s="489" t="s">
        <v>244</v>
      </c>
      <c r="D35" s="134"/>
      <c r="E35" s="134"/>
      <c r="F35" s="134"/>
      <c r="G35" s="134"/>
      <c r="H35" s="138"/>
      <c r="I35" s="138"/>
      <c r="J35" s="138"/>
      <c r="K35" s="138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43"/>
      <c r="AG35" s="143"/>
      <c r="AH35" s="139">
        <v>2000</v>
      </c>
      <c r="AI35" s="136"/>
      <c r="AJ35" s="143"/>
      <c r="AK35" s="143"/>
      <c r="AL35" s="139"/>
      <c r="AM35" s="9"/>
    </row>
    <row r="36" spans="1:39" ht="15.75">
      <c r="A36" s="133"/>
      <c r="B36" s="134"/>
      <c r="C36" s="489" t="s">
        <v>246</v>
      </c>
      <c r="D36" s="134"/>
      <c r="E36" s="134"/>
      <c r="F36" s="134"/>
      <c r="G36" s="134"/>
      <c r="H36" s="138"/>
      <c r="I36" s="138"/>
      <c r="J36" s="138"/>
      <c r="K36" s="138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43"/>
      <c r="AG36" s="143"/>
      <c r="AH36" s="139">
        <v>1000</v>
      </c>
      <c r="AI36" s="136"/>
      <c r="AJ36" s="143"/>
      <c r="AK36" s="143"/>
      <c r="AL36" s="139"/>
      <c r="AM36" s="9"/>
    </row>
    <row r="37" spans="1:39" ht="15.75">
      <c r="A37" s="133"/>
      <c r="B37" s="134"/>
      <c r="C37" s="489" t="s">
        <v>245</v>
      </c>
      <c r="D37" s="134"/>
      <c r="E37" s="134"/>
      <c r="F37" s="134"/>
      <c r="G37" s="134"/>
      <c r="H37" s="138"/>
      <c r="I37" s="138"/>
      <c r="J37" s="138"/>
      <c r="K37" s="138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43"/>
      <c r="AG37" s="143"/>
      <c r="AH37" s="139">
        <v>500</v>
      </c>
      <c r="AI37" s="136"/>
      <c r="AJ37" s="143"/>
      <c r="AK37" s="143"/>
      <c r="AL37" s="139"/>
      <c r="AM37" s="9"/>
    </row>
    <row r="38" spans="1:39" ht="15.75">
      <c r="A38" s="133"/>
      <c r="B38" s="134"/>
      <c r="C38" s="134" t="s">
        <v>74</v>
      </c>
      <c r="D38" s="134"/>
      <c r="E38" s="134"/>
      <c r="F38" s="134"/>
      <c r="G38" s="134"/>
      <c r="H38" s="138"/>
      <c r="I38" s="138"/>
      <c r="J38" s="138"/>
      <c r="K38" s="138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43"/>
      <c r="AG38" s="143"/>
      <c r="AH38" s="139">
        <f>SUM(AH30:AH37)</f>
        <v>74500</v>
      </c>
      <c r="AI38" s="136"/>
      <c r="AJ38" s="143" t="e">
        <f>SUM(#REF!)</f>
        <v>#REF!</v>
      </c>
      <c r="AK38" s="143" t="e">
        <f>SUM(#REF!)</f>
        <v>#REF!</v>
      </c>
      <c r="AL38" s="139" t="e">
        <f>SUM(#REF!)</f>
        <v>#REF!</v>
      </c>
      <c r="AM38" s="9"/>
    </row>
    <row r="39" spans="1:39" ht="15.75">
      <c r="A39" s="133"/>
      <c r="B39" s="134"/>
      <c r="C39" s="134"/>
      <c r="D39" s="134"/>
      <c r="E39" s="134"/>
      <c r="F39" s="134"/>
      <c r="G39" s="134"/>
      <c r="H39" s="138"/>
      <c r="I39" s="138"/>
      <c r="J39" s="138"/>
      <c r="K39" s="138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43"/>
      <c r="AG39" s="143"/>
      <c r="AH39" s="139"/>
      <c r="AI39" s="136"/>
      <c r="AJ39" s="143"/>
      <c r="AK39" s="143"/>
      <c r="AL39" s="139"/>
      <c r="AM39" s="9"/>
    </row>
    <row r="40" spans="1:39" ht="15.75">
      <c r="A40" s="133"/>
      <c r="B40" s="134" t="s">
        <v>195</v>
      </c>
      <c r="C40" s="134"/>
      <c r="D40" s="134"/>
      <c r="E40" s="134"/>
      <c r="F40" s="134"/>
      <c r="G40" s="134"/>
      <c r="H40" s="138"/>
      <c r="I40" s="138"/>
      <c r="J40" s="138"/>
      <c r="K40" s="138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43"/>
      <c r="AG40" s="143"/>
      <c r="AH40" s="139"/>
      <c r="AI40" s="136"/>
      <c r="AJ40" s="143"/>
      <c r="AK40" s="143"/>
      <c r="AL40" s="139"/>
      <c r="AM40" s="9"/>
    </row>
    <row r="41" spans="1:39" ht="15.75">
      <c r="A41" s="133"/>
      <c r="B41" s="134"/>
      <c r="C41" s="134"/>
      <c r="D41" s="134"/>
      <c r="E41" s="134"/>
      <c r="F41" s="134"/>
      <c r="G41" s="134"/>
      <c r="H41" s="138"/>
      <c r="I41" s="138"/>
      <c r="J41" s="138"/>
      <c r="K41" s="138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43"/>
      <c r="AG41" s="143"/>
      <c r="AH41" s="139"/>
      <c r="AI41" s="136"/>
      <c r="AJ41" s="143"/>
      <c r="AK41" s="143"/>
      <c r="AL41" s="139"/>
      <c r="AM41" s="9"/>
    </row>
    <row r="42" spans="1:39" ht="15.75">
      <c r="A42" s="133"/>
      <c r="B42" s="134"/>
      <c r="C42" s="134" t="s">
        <v>222</v>
      </c>
      <c r="D42" s="134"/>
      <c r="E42" s="134"/>
      <c r="F42" s="134"/>
      <c r="G42" s="134"/>
      <c r="H42" s="138"/>
      <c r="I42" s="138"/>
      <c r="J42" s="138"/>
      <c r="K42" s="138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43"/>
      <c r="AG42" s="143"/>
      <c r="AH42" s="139">
        <v>-28000</v>
      </c>
      <c r="AI42" s="136"/>
      <c r="AJ42" s="143"/>
      <c r="AK42" s="143"/>
      <c r="AL42" s="139"/>
      <c r="AM42" s="9"/>
    </row>
    <row r="43" spans="1:39" ht="15.75">
      <c r="A43" s="133"/>
      <c r="B43" s="134"/>
      <c r="C43" s="134" t="s">
        <v>224</v>
      </c>
      <c r="D43" s="134"/>
      <c r="E43" s="134"/>
      <c r="F43" s="134"/>
      <c r="G43" s="134"/>
      <c r="H43" s="138"/>
      <c r="I43" s="138"/>
      <c r="J43" s="138"/>
      <c r="K43" s="138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43"/>
      <c r="AG43" s="143"/>
      <c r="AH43" s="139">
        <v>-12500</v>
      </c>
      <c r="AI43" s="136"/>
      <c r="AJ43" s="143"/>
      <c r="AK43" s="143"/>
      <c r="AL43" s="139"/>
      <c r="AM43" s="9"/>
    </row>
    <row r="44" spans="1:39" ht="15.75">
      <c r="A44" s="133"/>
      <c r="B44" s="134"/>
      <c r="C44" s="134" t="s">
        <v>225</v>
      </c>
      <c r="D44" s="134"/>
      <c r="E44" s="134"/>
      <c r="F44" s="134"/>
      <c r="G44" s="134"/>
      <c r="H44" s="138"/>
      <c r="I44" s="138"/>
      <c r="J44" s="138"/>
      <c r="K44" s="138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43"/>
      <c r="AG44" s="143"/>
      <c r="AH44" s="139">
        <v>-3000</v>
      </c>
      <c r="AI44" s="136"/>
      <c r="AJ44" s="143"/>
      <c r="AK44" s="143"/>
      <c r="AL44" s="139"/>
      <c r="AM44" s="9"/>
    </row>
    <row r="45" spans="1:39" ht="15.75">
      <c r="A45" s="133"/>
      <c r="B45" s="134"/>
      <c r="C45" s="134" t="s">
        <v>229</v>
      </c>
      <c r="D45" s="134"/>
      <c r="E45" s="134"/>
      <c r="F45" s="134"/>
      <c r="G45" s="134"/>
      <c r="H45" s="138"/>
      <c r="I45" s="138"/>
      <c r="J45" s="138"/>
      <c r="K45" s="138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43"/>
      <c r="AG45" s="143"/>
      <c r="AH45" s="139">
        <v>-2750</v>
      </c>
      <c r="AI45" s="136"/>
      <c r="AJ45" s="143"/>
      <c r="AK45" s="143"/>
      <c r="AL45" s="139"/>
      <c r="AM45" s="9"/>
    </row>
    <row r="46" spans="1:39" ht="15.75">
      <c r="A46" s="133"/>
      <c r="B46" s="134"/>
      <c r="C46" s="134" t="s">
        <v>227</v>
      </c>
      <c r="D46" s="134"/>
      <c r="E46" s="134"/>
      <c r="F46" s="134"/>
      <c r="G46" s="134"/>
      <c r="H46" s="138"/>
      <c r="I46" s="138"/>
      <c r="J46" s="138"/>
      <c r="K46" s="138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43"/>
      <c r="AG46" s="143"/>
      <c r="AH46" s="139">
        <v>-1000</v>
      </c>
      <c r="AI46" s="136"/>
      <c r="AJ46" s="143"/>
      <c r="AK46" s="143"/>
      <c r="AL46" s="139"/>
      <c r="AM46" s="9"/>
    </row>
    <row r="47" spans="1:39" ht="15.75">
      <c r="A47" s="133"/>
      <c r="B47" s="134"/>
      <c r="C47" s="134" t="s">
        <v>228</v>
      </c>
      <c r="D47" s="134"/>
      <c r="E47" s="134"/>
      <c r="F47" s="134"/>
      <c r="G47" s="134"/>
      <c r="H47" s="138"/>
      <c r="I47" s="138"/>
      <c r="J47" s="138"/>
      <c r="K47" s="138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43"/>
      <c r="AG47" s="143"/>
      <c r="AH47" s="139">
        <v>-3000</v>
      </c>
      <c r="AI47" s="136"/>
      <c r="AJ47" s="143"/>
      <c r="AK47" s="143"/>
      <c r="AL47" s="139"/>
      <c r="AM47" s="9"/>
    </row>
    <row r="48" spans="1:39" ht="15.75">
      <c r="A48" s="133"/>
      <c r="B48" s="134"/>
      <c r="C48" s="134" t="s">
        <v>197</v>
      </c>
      <c r="D48" s="134"/>
      <c r="E48" s="134"/>
      <c r="F48" s="134"/>
      <c r="G48" s="134"/>
      <c r="H48" s="138"/>
      <c r="I48" s="138"/>
      <c r="J48" s="138"/>
      <c r="K48" s="138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43"/>
      <c r="AG48" s="143"/>
      <c r="AH48" s="139">
        <v>-2500</v>
      </c>
      <c r="AI48" s="136"/>
      <c r="AJ48" s="143"/>
      <c r="AK48" s="143"/>
      <c r="AL48" s="139"/>
      <c r="AM48" s="9"/>
    </row>
    <row r="49" spans="1:39" ht="15.75">
      <c r="A49" s="133"/>
      <c r="B49" s="134"/>
      <c r="C49" s="134" t="s">
        <v>7</v>
      </c>
      <c r="D49" s="134"/>
      <c r="E49" s="134"/>
      <c r="F49" s="134"/>
      <c r="G49" s="134"/>
      <c r="H49" s="138"/>
      <c r="I49" s="138"/>
      <c r="J49" s="138"/>
      <c r="K49" s="138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43"/>
      <c r="AG49" s="143"/>
      <c r="AH49" s="139">
        <v>-3000</v>
      </c>
      <c r="AI49" s="136"/>
      <c r="AJ49" s="143"/>
      <c r="AK49" s="143"/>
      <c r="AL49" s="139"/>
      <c r="AM49" s="9"/>
    </row>
    <row r="50" spans="1:39" ht="15.75">
      <c r="A50" s="133"/>
      <c r="B50" s="134"/>
      <c r="C50" s="134" t="s">
        <v>6</v>
      </c>
      <c r="D50" s="134"/>
      <c r="E50" s="134"/>
      <c r="F50" s="134"/>
      <c r="G50" s="134"/>
      <c r="H50" s="138"/>
      <c r="I50" s="138"/>
      <c r="J50" s="138"/>
      <c r="K50" s="138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43"/>
      <c r="AG50" s="143"/>
      <c r="AH50" s="139">
        <v>-3500</v>
      </c>
      <c r="AI50" s="136"/>
      <c r="AJ50" s="143"/>
      <c r="AK50" s="143"/>
      <c r="AL50" s="139"/>
      <c r="AM50" s="9"/>
    </row>
    <row r="51" spans="1:39" ht="15.75">
      <c r="A51" s="133"/>
      <c r="B51" s="134"/>
      <c r="C51" s="134" t="s">
        <v>11</v>
      </c>
      <c r="D51" s="134"/>
      <c r="E51" s="134"/>
      <c r="F51" s="134"/>
      <c r="G51" s="134"/>
      <c r="H51" s="138"/>
      <c r="I51" s="138"/>
      <c r="J51" s="138"/>
      <c r="K51" s="138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43"/>
      <c r="AG51" s="143"/>
      <c r="AH51" s="139">
        <v>-1000</v>
      </c>
      <c r="AI51" s="136"/>
      <c r="AJ51" s="143"/>
      <c r="AK51" s="143"/>
      <c r="AL51" s="139"/>
      <c r="AM51" s="9"/>
    </row>
    <row r="52" spans="1:39" ht="15.75">
      <c r="A52" s="133"/>
      <c r="B52" s="134"/>
      <c r="C52" s="134" t="s">
        <v>12</v>
      </c>
      <c r="D52" s="134"/>
      <c r="E52" s="134"/>
      <c r="F52" s="134"/>
      <c r="G52" s="134"/>
      <c r="H52" s="138"/>
      <c r="I52" s="138"/>
      <c r="J52" s="138"/>
      <c r="K52" s="138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43"/>
      <c r="AG52" s="143"/>
      <c r="AH52" s="139">
        <v>-1000</v>
      </c>
      <c r="AI52" s="136"/>
      <c r="AJ52" s="143"/>
      <c r="AK52" s="143"/>
      <c r="AL52" s="139"/>
      <c r="AM52" s="9"/>
    </row>
    <row r="53" spans="1:39" ht="15.75">
      <c r="A53" s="133"/>
      <c r="B53" s="134"/>
      <c r="C53" s="466" t="s">
        <v>196</v>
      </c>
      <c r="D53" s="134"/>
      <c r="E53" s="134"/>
      <c r="F53" s="134"/>
      <c r="G53" s="134"/>
      <c r="H53" s="138"/>
      <c r="I53" s="138"/>
      <c r="J53" s="138"/>
      <c r="K53" s="138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43"/>
      <c r="AG53" s="143"/>
      <c r="AH53" s="139">
        <f>SUM(AH42:AH52)</f>
        <v>-61250</v>
      </c>
      <c r="AI53" s="136"/>
      <c r="AJ53" s="143"/>
      <c r="AK53" s="143"/>
      <c r="AL53" s="139"/>
      <c r="AM53" s="9"/>
    </row>
    <row r="54" spans="1:39" ht="15.75">
      <c r="A54" s="133"/>
      <c r="B54" s="134"/>
      <c r="C54" s="134"/>
      <c r="D54" s="134"/>
      <c r="E54" s="134"/>
      <c r="F54" s="134"/>
      <c r="G54" s="134"/>
      <c r="H54" s="138"/>
      <c r="I54" s="138"/>
      <c r="J54" s="138"/>
      <c r="K54" s="138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43"/>
      <c r="AG54" s="143"/>
      <c r="AH54" s="139"/>
      <c r="AI54" s="136"/>
      <c r="AJ54" s="143"/>
      <c r="AK54" s="143"/>
      <c r="AL54" s="139"/>
      <c r="AM54" s="9"/>
    </row>
    <row r="55" spans="1:39" ht="15.75" hidden="1">
      <c r="A55" s="133"/>
      <c r="B55" s="134"/>
      <c r="C55" s="134"/>
      <c r="D55" s="134"/>
      <c r="E55" s="134"/>
      <c r="F55" s="134"/>
      <c r="G55" s="134"/>
      <c r="H55" s="138"/>
      <c r="I55" s="138"/>
      <c r="J55" s="138"/>
      <c r="K55" s="138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43"/>
      <c r="AG55" s="143"/>
      <c r="AH55" s="139"/>
      <c r="AI55" s="136"/>
      <c r="AJ55" s="143"/>
      <c r="AK55" s="143"/>
      <c r="AL55" s="139"/>
      <c r="AM55" s="9"/>
    </row>
    <row r="56" spans="1:39" ht="15.75" hidden="1">
      <c r="A56" s="133"/>
      <c r="B56" s="134"/>
      <c r="C56" s="134"/>
      <c r="D56" s="134"/>
      <c r="E56" s="134"/>
      <c r="F56" s="134"/>
      <c r="G56" s="134"/>
      <c r="H56" s="138"/>
      <c r="I56" s="138"/>
      <c r="J56" s="138"/>
      <c r="K56" s="138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43"/>
      <c r="AG56" s="143"/>
      <c r="AH56" s="139"/>
      <c r="AI56" s="136"/>
      <c r="AJ56" s="143"/>
      <c r="AK56" s="143"/>
      <c r="AL56" s="139"/>
      <c r="AM56" s="9"/>
    </row>
    <row r="57" spans="1:39" ht="15.75" hidden="1">
      <c r="A57" s="133"/>
      <c r="B57" s="134"/>
      <c r="C57" s="134"/>
      <c r="D57" s="134"/>
      <c r="E57" s="134"/>
      <c r="F57" s="134"/>
      <c r="G57" s="134"/>
      <c r="H57" s="138"/>
      <c r="I57" s="138"/>
      <c r="J57" s="138"/>
      <c r="K57" s="138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43"/>
      <c r="AG57" s="143"/>
      <c r="AH57" s="139"/>
      <c r="AI57" s="136"/>
      <c r="AJ57" s="143"/>
      <c r="AK57" s="143"/>
      <c r="AL57" s="139"/>
      <c r="AM57" s="9"/>
    </row>
    <row r="58" spans="1:39" ht="15.75" hidden="1">
      <c r="A58" s="133"/>
      <c r="B58" s="134" t="s">
        <v>120</v>
      </c>
      <c r="C58" s="134"/>
      <c r="D58" s="134"/>
      <c r="E58" s="134"/>
      <c r="F58" s="134"/>
      <c r="G58" s="134"/>
      <c r="H58" s="138"/>
      <c r="I58" s="138"/>
      <c r="J58" s="138"/>
      <c r="K58" s="138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43"/>
      <c r="AG58" s="143"/>
      <c r="AH58" s="139"/>
      <c r="AI58" s="136"/>
      <c r="AJ58" s="143"/>
      <c r="AK58" s="143"/>
      <c r="AL58" s="139"/>
      <c r="AM58" s="9"/>
    </row>
    <row r="59" spans="1:39" ht="15.75" hidden="1">
      <c r="A59" s="133"/>
      <c r="B59" s="134"/>
      <c r="C59" s="134" t="s">
        <v>0</v>
      </c>
      <c r="D59" s="134"/>
      <c r="E59" s="134"/>
      <c r="F59" s="134"/>
      <c r="G59" s="134"/>
      <c r="H59" s="138"/>
      <c r="I59" s="138"/>
      <c r="J59" s="138"/>
      <c r="K59" s="138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43"/>
      <c r="AG59" s="143"/>
      <c r="AH59" s="139"/>
      <c r="AI59" s="136"/>
      <c r="AJ59" s="143"/>
      <c r="AK59" s="143"/>
      <c r="AL59" s="139"/>
      <c r="AM59" s="9"/>
    </row>
    <row r="60" spans="1:39" ht="15.75" hidden="1">
      <c r="A60" s="133"/>
      <c r="B60" s="134"/>
      <c r="C60" s="134" t="s">
        <v>75</v>
      </c>
      <c r="D60" s="134"/>
      <c r="E60" s="134"/>
      <c r="F60" s="134"/>
      <c r="G60" s="134"/>
      <c r="H60" s="138"/>
      <c r="I60" s="138"/>
      <c r="J60" s="138"/>
      <c r="K60" s="138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43">
        <v>0</v>
      </c>
      <c r="AG60" s="143">
        <v>0</v>
      </c>
      <c r="AH60" s="143"/>
      <c r="AI60" s="136"/>
      <c r="AJ60" s="143"/>
      <c r="AK60" s="143"/>
      <c r="AL60" s="139"/>
      <c r="AM60" s="9"/>
    </row>
    <row r="61" spans="1:39" ht="15.75">
      <c r="A61" s="133"/>
      <c r="B61" s="134" t="s">
        <v>73</v>
      </c>
      <c r="C61" s="134"/>
      <c r="D61" s="134"/>
      <c r="E61" s="134"/>
      <c r="F61" s="134"/>
      <c r="G61" s="134"/>
      <c r="H61" s="138"/>
      <c r="I61" s="138"/>
      <c r="J61" s="138"/>
      <c r="K61" s="138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42">
        <f>SUM(AF38+AF60)</f>
        <v>0</v>
      </c>
      <c r="AG61" s="142">
        <f>SUM(AG38+AG60)</f>
        <v>0</v>
      </c>
      <c r="AH61" s="142">
        <f>AH38+AH53</f>
        <v>13250</v>
      </c>
      <c r="AI61" s="136"/>
      <c r="AJ61" s="143" t="e">
        <f>SUM(AJ58+#REF!)</f>
        <v>#REF!</v>
      </c>
      <c r="AK61" s="143" t="e">
        <f>SUM(AK58+#REF!)</f>
        <v>#REF!</v>
      </c>
      <c r="AL61" s="143" t="e">
        <f>SUM(AL58+#REF!)</f>
        <v>#REF!</v>
      </c>
      <c r="AM61" s="9"/>
    </row>
    <row r="62" spans="1:39" ht="15.75">
      <c r="A62" s="551"/>
      <c r="B62" s="552"/>
      <c r="C62" s="552"/>
      <c r="D62" s="149"/>
      <c r="E62" s="149"/>
      <c r="F62" s="149"/>
      <c r="G62" s="149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356"/>
      <c r="AG62" s="356"/>
      <c r="AH62" s="356"/>
      <c r="AI62" s="151"/>
      <c r="AJ62" s="152" t="e">
        <f>AJ38+AJ26+AJ61</f>
        <v>#REF!</v>
      </c>
      <c r="AK62" s="152" t="e">
        <f>AK38+AK26+AK61</f>
        <v>#REF!</v>
      </c>
      <c r="AL62" s="152" t="e">
        <f>AL38+AL26+AL61</f>
        <v>#REF!</v>
      </c>
      <c r="AM62" s="9"/>
    </row>
    <row r="63" spans="1:39" ht="15.75">
      <c r="A63" s="551" t="s">
        <v>210</v>
      </c>
      <c r="B63" s="552"/>
      <c r="C63" s="552"/>
      <c r="D63" s="149"/>
      <c r="E63" s="149"/>
      <c r="F63" s="149"/>
      <c r="G63" s="149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2">
        <f>AF26+AF61</f>
        <v>0</v>
      </c>
      <c r="AG63" s="152">
        <f>AG26+AG61</f>
        <v>0</v>
      </c>
      <c r="AH63" s="152">
        <f>AH26+AH61</f>
        <v>431750</v>
      </c>
      <c r="AI63" s="151"/>
      <c r="AJ63" s="152"/>
      <c r="AK63" s="152"/>
      <c r="AL63" s="150"/>
      <c r="AM63" s="9"/>
    </row>
    <row r="64" spans="1:39" ht="15.75">
      <c r="A64" s="553" t="s">
        <v>237</v>
      </c>
      <c r="B64" s="554"/>
      <c r="C64" s="554"/>
      <c r="D64" s="33"/>
      <c r="E64" s="33"/>
      <c r="F64" s="33"/>
      <c r="G64" s="33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45"/>
      <c r="AG64" s="145"/>
      <c r="AH64" s="129">
        <f>AH63-AH17</f>
        <v>13250</v>
      </c>
      <c r="AI64" s="130"/>
      <c r="AJ64" s="145" t="e">
        <f>AJ62-AJ16</f>
        <v>#REF!</v>
      </c>
      <c r="AK64" s="145" t="e">
        <f>AK62-AK16</f>
        <v>#REF!</v>
      </c>
      <c r="AL64" s="129" t="e">
        <f>AL62-AL16</f>
        <v>#REF!</v>
      </c>
      <c r="AM64" s="9"/>
    </row>
    <row r="65" ht="15.75">
      <c r="AM65" s="9"/>
    </row>
    <row r="66" ht="15.75">
      <c r="AM66" s="9"/>
    </row>
    <row r="67" ht="15.75">
      <c r="AM67" s="9"/>
    </row>
    <row r="68" spans="1:39" ht="22.5">
      <c r="A68" s="146" t="s">
        <v>99</v>
      </c>
      <c r="B68" s="10"/>
      <c r="C68" s="10"/>
      <c r="D68" s="10"/>
      <c r="E68" s="10"/>
      <c r="F68" s="10"/>
      <c r="G68" s="10"/>
      <c r="H68" s="4"/>
      <c r="I68" s="4"/>
      <c r="J68" s="4"/>
      <c r="K68" s="4"/>
      <c r="L68" s="4"/>
      <c r="M68" s="4"/>
      <c r="N68" s="4"/>
      <c r="O68" s="4"/>
      <c r="P68" s="4"/>
      <c r="Q68" s="16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9"/>
    </row>
    <row r="69" spans="1:39" ht="23.25">
      <c r="A69" s="147" t="s">
        <v>1</v>
      </c>
      <c r="B69" s="10"/>
      <c r="C69" s="10"/>
      <c r="D69" s="10"/>
      <c r="E69" s="10"/>
      <c r="F69" s="10"/>
      <c r="G69" s="10"/>
      <c r="H69" s="4"/>
      <c r="I69" s="4"/>
      <c r="J69" s="4"/>
      <c r="K69" s="4"/>
      <c r="L69" s="4"/>
      <c r="M69" s="4"/>
      <c r="N69" s="4"/>
      <c r="O69" s="4"/>
      <c r="P69" s="4"/>
      <c r="Q69" s="16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9"/>
    </row>
    <row r="70" spans="1:39" ht="23.25">
      <c r="A70" s="147" t="s">
        <v>2</v>
      </c>
      <c r="B70" s="10"/>
      <c r="C70" s="10"/>
      <c r="D70" s="10"/>
      <c r="E70" s="10"/>
      <c r="F70" s="10"/>
      <c r="G70" s="10"/>
      <c r="H70" s="4"/>
      <c r="I70" s="4"/>
      <c r="J70" s="4"/>
      <c r="K70" s="4"/>
      <c r="L70" s="4"/>
      <c r="M70" s="4"/>
      <c r="N70" s="4"/>
      <c r="O70" s="4"/>
      <c r="P70" s="4"/>
      <c r="Q70" s="16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9"/>
    </row>
    <row r="71" spans="1:39" ht="23.25">
      <c r="A71" s="147" t="s">
        <v>89</v>
      </c>
      <c r="B71" s="10"/>
      <c r="C71" s="10"/>
      <c r="D71" s="10"/>
      <c r="E71" s="10"/>
      <c r="F71" s="10"/>
      <c r="G71" s="10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9"/>
    </row>
    <row r="72" ht="15.75">
      <c r="AM72" s="9"/>
    </row>
    <row r="73" ht="15.75">
      <c r="AM73" s="9"/>
    </row>
    <row r="74" ht="15.75">
      <c r="AM74" s="9"/>
    </row>
    <row r="75" ht="18" customHeight="1">
      <c r="AM75" s="9"/>
    </row>
    <row r="76" spans="1:39" ht="18" customHeight="1">
      <c r="A76" s="283"/>
      <c r="B76" s="283"/>
      <c r="C76" s="283"/>
      <c r="D76" s="283"/>
      <c r="E76" s="283"/>
      <c r="F76" s="283"/>
      <c r="G76" s="283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9"/>
    </row>
    <row r="77" spans="1:38" ht="18" customHeight="1">
      <c r="A77" s="226"/>
      <c r="B77" s="227"/>
      <c r="C77" s="227"/>
      <c r="D77" s="227"/>
      <c r="E77" s="227"/>
      <c r="F77" s="227"/>
      <c r="G77" s="227"/>
      <c r="H77" s="228" t="s">
        <v>211</v>
      </c>
      <c r="I77" s="229"/>
      <c r="J77" s="229"/>
      <c r="K77" s="230"/>
      <c r="L77" s="360"/>
      <c r="M77" s="361"/>
      <c r="N77" s="361"/>
      <c r="O77" s="362"/>
      <c r="P77" s="231">
        <v>2012</v>
      </c>
      <c r="Q77" s="232"/>
      <c r="R77" s="232"/>
      <c r="S77" s="230"/>
      <c r="T77" s="231">
        <v>2012</v>
      </c>
      <c r="U77" s="232"/>
      <c r="V77" s="232"/>
      <c r="W77" s="230"/>
      <c r="X77" s="231">
        <v>2012</v>
      </c>
      <c r="Y77" s="232"/>
      <c r="Z77" s="232"/>
      <c r="AA77" s="230"/>
      <c r="AB77" s="231">
        <v>2012</v>
      </c>
      <c r="AC77" s="232"/>
      <c r="AD77" s="232"/>
      <c r="AE77" s="230"/>
      <c r="AF77" s="231">
        <v>2012</v>
      </c>
      <c r="AG77" s="232"/>
      <c r="AH77" s="364"/>
      <c r="AI77" s="230"/>
      <c r="AJ77" s="228" t="s">
        <v>82</v>
      </c>
      <c r="AK77" s="229"/>
      <c r="AL77" s="233"/>
    </row>
    <row r="78" spans="1:38" ht="28.5" customHeight="1">
      <c r="A78" s="234"/>
      <c r="B78" s="235"/>
      <c r="C78" s="236"/>
      <c r="D78" s="236"/>
      <c r="E78" s="237"/>
      <c r="F78" s="235"/>
      <c r="G78" s="237"/>
      <c r="H78" s="320" t="s">
        <v>282</v>
      </c>
      <c r="I78" s="239"/>
      <c r="J78" s="239"/>
      <c r="K78" s="240"/>
      <c r="L78" s="320" t="s">
        <v>238</v>
      </c>
      <c r="M78" s="239"/>
      <c r="N78" s="239"/>
      <c r="O78" s="240"/>
      <c r="P78" s="317" t="s">
        <v>33</v>
      </c>
      <c r="Q78" s="318"/>
      <c r="R78" s="318"/>
      <c r="S78" s="319"/>
      <c r="T78" s="320" t="s">
        <v>118</v>
      </c>
      <c r="U78" s="239"/>
      <c r="V78" s="239"/>
      <c r="W78" s="240"/>
      <c r="X78" s="320" t="s">
        <v>119</v>
      </c>
      <c r="Y78" s="241"/>
      <c r="Z78" s="241"/>
      <c r="AA78" s="240"/>
      <c r="AB78" s="320" t="s">
        <v>120</v>
      </c>
      <c r="AC78" s="241"/>
      <c r="AD78" s="241"/>
      <c r="AE78" s="240"/>
      <c r="AF78" s="320" t="s">
        <v>110</v>
      </c>
      <c r="AG78" s="239"/>
      <c r="AH78" s="242"/>
      <c r="AI78" s="240"/>
      <c r="AJ78" s="238" t="s">
        <v>115</v>
      </c>
      <c r="AK78" s="239"/>
      <c r="AL78" s="242"/>
    </row>
    <row r="79" spans="1:38" ht="18" customHeight="1" thickBot="1">
      <c r="A79" s="243" t="s">
        <v>111</v>
      </c>
      <c r="B79" s="244"/>
      <c r="C79" s="244"/>
      <c r="D79" s="244"/>
      <c r="E79" s="244"/>
      <c r="F79" s="244"/>
      <c r="G79" s="244"/>
      <c r="H79" s="245" t="s">
        <v>112</v>
      </c>
      <c r="I79" s="246" t="s">
        <v>39</v>
      </c>
      <c r="J79" s="247" t="s">
        <v>114</v>
      </c>
      <c r="K79" s="248"/>
      <c r="L79" s="245" t="s">
        <v>112</v>
      </c>
      <c r="M79" s="246" t="s">
        <v>39</v>
      </c>
      <c r="N79" s="247" t="s">
        <v>114</v>
      </c>
      <c r="O79" s="248"/>
      <c r="P79" s="245" t="s">
        <v>112</v>
      </c>
      <c r="Q79" s="246" t="s">
        <v>39</v>
      </c>
      <c r="R79" s="247" t="s">
        <v>114</v>
      </c>
      <c r="S79" s="248"/>
      <c r="T79" s="245" t="s">
        <v>112</v>
      </c>
      <c r="U79" s="246" t="s">
        <v>39</v>
      </c>
      <c r="V79" s="247" t="s">
        <v>114</v>
      </c>
      <c r="W79" s="248"/>
      <c r="X79" s="245" t="s">
        <v>112</v>
      </c>
      <c r="Y79" s="246" t="s">
        <v>39</v>
      </c>
      <c r="Z79" s="247" t="s">
        <v>114</v>
      </c>
      <c r="AA79" s="248"/>
      <c r="AB79" s="245" t="s">
        <v>112</v>
      </c>
      <c r="AC79" s="246" t="s">
        <v>39</v>
      </c>
      <c r="AD79" s="247" t="s">
        <v>114</v>
      </c>
      <c r="AE79" s="248"/>
      <c r="AF79" s="245" t="s">
        <v>112</v>
      </c>
      <c r="AG79" s="385" t="s">
        <v>39</v>
      </c>
      <c r="AH79" s="249" t="s">
        <v>114</v>
      </c>
      <c r="AI79" s="248"/>
      <c r="AJ79" s="245" t="s">
        <v>112</v>
      </c>
      <c r="AK79" s="246" t="s">
        <v>39</v>
      </c>
      <c r="AL79" s="249" t="s">
        <v>114</v>
      </c>
    </row>
    <row r="80" spans="1:38" ht="18" customHeight="1">
      <c r="A80" s="557" t="s">
        <v>3</v>
      </c>
      <c r="B80" s="558"/>
      <c r="C80" s="558"/>
      <c r="D80" s="558"/>
      <c r="E80" s="558"/>
      <c r="F80" s="558"/>
      <c r="G80" s="559"/>
      <c r="H80" s="253"/>
      <c r="I80" s="254"/>
      <c r="J80" s="255"/>
      <c r="K80" s="254"/>
      <c r="L80" s="253"/>
      <c r="M80" s="254"/>
      <c r="N80" s="255"/>
      <c r="O80" s="254"/>
      <c r="P80" s="253"/>
      <c r="Q80" s="254"/>
      <c r="R80" s="255"/>
      <c r="S80" s="254"/>
      <c r="T80" s="253"/>
      <c r="U80" s="254"/>
      <c r="V80" s="254"/>
      <c r="W80" s="254"/>
      <c r="X80" s="253"/>
      <c r="Y80" s="254"/>
      <c r="Z80" s="255"/>
      <c r="AA80" s="254"/>
      <c r="AB80" s="253">
        <v>0</v>
      </c>
      <c r="AC80" s="254">
        <v>0</v>
      </c>
      <c r="AD80" s="255"/>
      <c r="AE80" s="254"/>
      <c r="AF80" s="253">
        <f>X80+T80+AB80</f>
        <v>0</v>
      </c>
      <c r="AG80" s="402">
        <f>Y80+U80+AC80</f>
        <v>0</v>
      </c>
      <c r="AH80" s="256">
        <f>Z80+V80+AD80</f>
        <v>0</v>
      </c>
      <c r="AI80" s="254"/>
      <c r="AJ80" s="253">
        <f>AF80-L80</f>
        <v>0</v>
      </c>
      <c r="AK80" s="254">
        <f>AG80-M80</f>
        <v>0</v>
      </c>
      <c r="AL80" s="256">
        <f>AH80-N80</f>
        <v>0</v>
      </c>
    </row>
    <row r="81" spans="1:38" ht="18" customHeight="1">
      <c r="A81" s="389"/>
      <c r="B81" s="390" t="s">
        <v>222</v>
      </c>
      <c r="C81" s="391"/>
      <c r="D81" s="391"/>
      <c r="E81" s="392"/>
      <c r="F81" s="392"/>
      <c r="G81" s="393"/>
      <c r="H81" s="253"/>
      <c r="I81" s="254"/>
      <c r="J81" s="395">
        <v>210000</v>
      </c>
      <c r="K81" s="254"/>
      <c r="L81" s="253"/>
      <c r="M81" s="254"/>
      <c r="N81" s="395">
        <v>210000</v>
      </c>
      <c r="O81" s="254"/>
      <c r="P81" s="253"/>
      <c r="Q81" s="254"/>
      <c r="R81" s="255">
        <v>0</v>
      </c>
      <c r="S81" s="254"/>
      <c r="T81" s="253"/>
      <c r="U81" s="254"/>
      <c r="V81" s="254">
        <f>+N81+R81</f>
        <v>210000</v>
      </c>
      <c r="W81" s="254"/>
      <c r="X81" s="253"/>
      <c r="Y81" s="254"/>
      <c r="Z81" s="255"/>
      <c r="AA81" s="254"/>
      <c r="AB81" s="253"/>
      <c r="AC81" s="254"/>
      <c r="AD81" s="397">
        <v>-28000</v>
      </c>
      <c r="AE81" s="254"/>
      <c r="AF81" s="253"/>
      <c r="AG81" s="384"/>
      <c r="AH81" s="256">
        <f>+V81+Z81+AD81</f>
        <v>182000</v>
      </c>
      <c r="AI81" s="254"/>
      <c r="AJ81" s="253"/>
      <c r="AK81" s="254"/>
      <c r="AL81" s="256"/>
    </row>
    <row r="82" spans="1:38" ht="18" customHeight="1">
      <c r="A82" s="389"/>
      <c r="B82" s="390" t="s">
        <v>189</v>
      </c>
      <c r="C82" s="391"/>
      <c r="D82" s="391"/>
      <c r="E82" s="392"/>
      <c r="F82" s="392"/>
      <c r="G82" s="393"/>
      <c r="H82" s="253"/>
      <c r="I82" s="254"/>
      <c r="J82" s="396" t="s">
        <v>15</v>
      </c>
      <c r="K82" s="254"/>
      <c r="L82" s="253"/>
      <c r="M82" s="254"/>
      <c r="N82" s="396" t="s">
        <v>15</v>
      </c>
      <c r="O82" s="254"/>
      <c r="P82" s="253"/>
      <c r="Q82" s="254"/>
      <c r="R82" s="255">
        <v>0</v>
      </c>
      <c r="S82" s="254"/>
      <c r="T82" s="253"/>
      <c r="U82" s="254"/>
      <c r="V82" s="255">
        <v>0</v>
      </c>
      <c r="W82" s="254"/>
      <c r="X82" s="253"/>
      <c r="Y82" s="254"/>
      <c r="Z82" s="255">
        <v>25000</v>
      </c>
      <c r="AA82" s="254"/>
      <c r="AB82" s="253"/>
      <c r="AC82" s="254"/>
      <c r="AD82" s="397"/>
      <c r="AE82" s="254"/>
      <c r="AF82" s="253"/>
      <c r="AG82" s="384"/>
      <c r="AH82" s="256">
        <f>+V82+Z82+AD82</f>
        <v>25000</v>
      </c>
      <c r="AI82" s="254"/>
      <c r="AJ82" s="253"/>
      <c r="AK82" s="254"/>
      <c r="AL82" s="256"/>
    </row>
    <row r="83" spans="1:38" ht="18" customHeight="1">
      <c r="A83" s="389"/>
      <c r="B83" s="390" t="s">
        <v>190</v>
      </c>
      <c r="C83" s="391"/>
      <c r="D83" s="391"/>
      <c r="E83" s="392"/>
      <c r="F83" s="392"/>
      <c r="G83" s="393"/>
      <c r="H83" s="253"/>
      <c r="I83" s="254"/>
      <c r="J83" s="396" t="s">
        <v>16</v>
      </c>
      <c r="K83" s="254"/>
      <c r="L83" s="253"/>
      <c r="M83" s="254"/>
      <c r="N83" s="396" t="s">
        <v>16</v>
      </c>
      <c r="O83" s="254"/>
      <c r="P83" s="253"/>
      <c r="Q83" s="254"/>
      <c r="R83" s="255">
        <v>0</v>
      </c>
      <c r="S83" s="254"/>
      <c r="T83" s="253"/>
      <c r="U83" s="254"/>
      <c r="V83" s="255">
        <v>0</v>
      </c>
      <c r="W83" s="254"/>
      <c r="X83" s="253"/>
      <c r="Y83" s="254"/>
      <c r="Z83" s="255">
        <v>3000</v>
      </c>
      <c r="AA83" s="254"/>
      <c r="AB83" s="253"/>
      <c r="AC83" s="254"/>
      <c r="AD83" s="397"/>
      <c r="AE83" s="254"/>
      <c r="AF83" s="253"/>
      <c r="AG83" s="384"/>
      <c r="AH83" s="256">
        <f>+V83+Z83+AD83</f>
        <v>3000</v>
      </c>
      <c r="AI83" s="254"/>
      <c r="AJ83" s="253"/>
      <c r="AK83" s="254"/>
      <c r="AL83" s="256"/>
    </row>
    <row r="84" spans="1:38" ht="18" customHeight="1">
      <c r="A84" s="389"/>
      <c r="B84" s="390" t="s">
        <v>224</v>
      </c>
      <c r="C84" s="391"/>
      <c r="D84" s="391"/>
      <c r="E84" s="392"/>
      <c r="F84" s="392"/>
      <c r="G84" s="393"/>
      <c r="H84" s="253"/>
      <c r="I84" s="254"/>
      <c r="J84" s="397">
        <v>60000</v>
      </c>
      <c r="K84" s="254"/>
      <c r="L84" s="253"/>
      <c r="M84" s="254"/>
      <c r="N84" s="397">
        <v>60000</v>
      </c>
      <c r="O84" s="254"/>
      <c r="P84" s="253"/>
      <c r="Q84" s="254"/>
      <c r="R84" s="255">
        <v>0</v>
      </c>
      <c r="S84" s="254"/>
      <c r="T84" s="253"/>
      <c r="U84" s="254"/>
      <c r="V84" s="254">
        <f>+N84+R84</f>
        <v>60000</v>
      </c>
      <c r="W84" s="254"/>
      <c r="X84" s="253"/>
      <c r="Y84" s="254"/>
      <c r="Z84" s="255"/>
      <c r="AA84" s="254"/>
      <c r="AB84" s="253"/>
      <c r="AC84" s="254"/>
      <c r="AD84" s="397">
        <v>-12500</v>
      </c>
      <c r="AE84" s="254"/>
      <c r="AF84" s="253"/>
      <c r="AG84" s="384"/>
      <c r="AH84" s="256">
        <f aca="true" t="shared" si="0" ref="AH84:AH105">+V84+Z84+AD84</f>
        <v>47500</v>
      </c>
      <c r="AI84" s="254"/>
      <c r="AJ84" s="253"/>
      <c r="AK84" s="254"/>
      <c r="AL84" s="256"/>
    </row>
    <row r="85" spans="1:38" ht="18" customHeight="1">
      <c r="A85" s="389"/>
      <c r="B85" s="390" t="s">
        <v>247</v>
      </c>
      <c r="C85" s="391"/>
      <c r="D85" s="391"/>
      <c r="E85" s="392"/>
      <c r="F85" s="392"/>
      <c r="G85" s="393"/>
      <c r="H85" s="253"/>
      <c r="I85" s="254"/>
      <c r="J85" s="397">
        <v>0</v>
      </c>
      <c r="K85" s="254"/>
      <c r="L85" s="253"/>
      <c r="M85" s="254"/>
      <c r="N85" s="397">
        <v>0</v>
      </c>
      <c r="O85" s="254"/>
      <c r="P85" s="253"/>
      <c r="Q85" s="254"/>
      <c r="R85" s="255">
        <v>0</v>
      </c>
      <c r="S85" s="254"/>
      <c r="T85" s="253"/>
      <c r="U85" s="254"/>
      <c r="V85" s="254">
        <v>0</v>
      </c>
      <c r="W85" s="254">
        <v>0</v>
      </c>
      <c r="X85" s="253"/>
      <c r="Y85" s="254"/>
      <c r="Z85" s="255">
        <v>0</v>
      </c>
      <c r="AA85" s="254"/>
      <c r="AB85" s="253"/>
      <c r="AC85" s="254"/>
      <c r="AD85" s="397">
        <v>0</v>
      </c>
      <c r="AE85" s="254"/>
      <c r="AF85" s="253"/>
      <c r="AG85" s="384"/>
      <c r="AH85" s="484" t="s">
        <v>239</v>
      </c>
      <c r="AI85" s="254"/>
      <c r="AJ85" s="253"/>
      <c r="AK85" s="254"/>
      <c r="AL85" s="256"/>
    </row>
    <row r="86" spans="1:38" ht="18" customHeight="1">
      <c r="A86" s="389"/>
      <c r="B86" s="390" t="s">
        <v>223</v>
      </c>
      <c r="C86" s="391"/>
      <c r="D86" s="391"/>
      <c r="E86" s="392"/>
      <c r="F86" s="392"/>
      <c r="G86" s="393"/>
      <c r="H86" s="253"/>
      <c r="I86" s="254"/>
      <c r="J86" s="397">
        <v>15000</v>
      </c>
      <c r="K86" s="254"/>
      <c r="L86" s="253"/>
      <c r="M86" s="254"/>
      <c r="N86" s="397">
        <v>15000</v>
      </c>
      <c r="O86" s="254"/>
      <c r="P86" s="253"/>
      <c r="Q86" s="254"/>
      <c r="R86" s="255">
        <v>0</v>
      </c>
      <c r="S86" s="254"/>
      <c r="T86" s="253"/>
      <c r="U86" s="254"/>
      <c r="V86" s="254">
        <f aca="true" t="shared" si="1" ref="V86:V103">+N86+R86</f>
        <v>15000</v>
      </c>
      <c r="W86" s="254"/>
      <c r="X86" s="253"/>
      <c r="Y86" s="254"/>
      <c r="Z86" s="255">
        <v>20000</v>
      </c>
      <c r="AA86" s="254"/>
      <c r="AB86" s="253"/>
      <c r="AC86" s="254"/>
      <c r="AD86" s="397"/>
      <c r="AE86" s="254"/>
      <c r="AF86" s="253"/>
      <c r="AG86" s="384"/>
      <c r="AH86" s="256">
        <f t="shared" si="0"/>
        <v>35000</v>
      </c>
      <c r="AI86" s="254"/>
      <c r="AJ86" s="253"/>
      <c r="AK86" s="254"/>
      <c r="AL86" s="256"/>
    </row>
    <row r="87" spans="1:38" ht="18" customHeight="1">
      <c r="A87" s="389"/>
      <c r="B87" s="390" t="s">
        <v>225</v>
      </c>
      <c r="C87" s="391"/>
      <c r="D87" s="391"/>
      <c r="E87" s="392"/>
      <c r="F87" s="392"/>
      <c r="G87" s="393"/>
      <c r="H87" s="253"/>
      <c r="I87" s="254"/>
      <c r="J87" s="397">
        <v>41000</v>
      </c>
      <c r="K87" s="254"/>
      <c r="L87" s="253"/>
      <c r="M87" s="254"/>
      <c r="N87" s="397">
        <v>41000</v>
      </c>
      <c r="O87" s="254"/>
      <c r="P87" s="253"/>
      <c r="Q87" s="254"/>
      <c r="R87" s="255">
        <v>0</v>
      </c>
      <c r="S87" s="254"/>
      <c r="T87" s="253"/>
      <c r="U87" s="254"/>
      <c r="V87" s="254">
        <f t="shared" si="1"/>
        <v>41000</v>
      </c>
      <c r="W87" s="254"/>
      <c r="X87" s="253"/>
      <c r="Y87" s="254"/>
      <c r="Z87" s="255"/>
      <c r="AA87" s="254"/>
      <c r="AB87" s="253"/>
      <c r="AC87" s="254"/>
      <c r="AD87" s="397">
        <v>-3000</v>
      </c>
      <c r="AE87" s="254"/>
      <c r="AF87" s="253"/>
      <c r="AG87" s="384"/>
      <c r="AH87" s="256">
        <f t="shared" si="0"/>
        <v>38000</v>
      </c>
      <c r="AI87" s="254"/>
      <c r="AJ87" s="253"/>
      <c r="AK87" s="254"/>
      <c r="AL87" s="256"/>
    </row>
    <row r="88" spans="1:38" ht="18" customHeight="1">
      <c r="A88" s="389"/>
      <c r="B88" s="390" t="s">
        <v>226</v>
      </c>
      <c r="C88" s="391"/>
      <c r="D88" s="391"/>
      <c r="E88" s="392"/>
      <c r="F88" s="392"/>
      <c r="G88" s="393"/>
      <c r="H88" s="253"/>
      <c r="I88" s="254"/>
      <c r="J88" s="397">
        <v>9500</v>
      </c>
      <c r="K88" s="254"/>
      <c r="L88" s="253"/>
      <c r="M88" s="254"/>
      <c r="N88" s="397">
        <v>9500</v>
      </c>
      <c r="O88" s="254"/>
      <c r="P88" s="253"/>
      <c r="Q88" s="254"/>
      <c r="R88" s="255">
        <v>0</v>
      </c>
      <c r="S88" s="254"/>
      <c r="T88" s="253"/>
      <c r="U88" s="254"/>
      <c r="V88" s="254">
        <f t="shared" si="1"/>
        <v>9500</v>
      </c>
      <c r="W88" s="254"/>
      <c r="X88" s="253"/>
      <c r="Y88" s="254"/>
      <c r="Z88" s="255"/>
      <c r="AA88" s="254"/>
      <c r="AB88" s="253"/>
      <c r="AC88" s="254"/>
      <c r="AD88" s="397"/>
      <c r="AE88" s="254"/>
      <c r="AF88" s="253"/>
      <c r="AG88" s="384"/>
      <c r="AH88" s="256">
        <f t="shared" si="0"/>
        <v>9500</v>
      </c>
      <c r="AI88" s="254"/>
      <c r="AJ88" s="253"/>
      <c r="AK88" s="254"/>
      <c r="AL88" s="256"/>
    </row>
    <row r="89" spans="1:38" ht="18" customHeight="1">
      <c r="A89" s="389"/>
      <c r="B89" s="390" t="s">
        <v>9</v>
      </c>
      <c r="C89" s="391"/>
      <c r="D89" s="391"/>
      <c r="E89" s="392"/>
      <c r="F89" s="392"/>
      <c r="G89" s="393"/>
      <c r="H89" s="253"/>
      <c r="I89" s="254"/>
      <c r="J89" s="397">
        <v>41000</v>
      </c>
      <c r="K89" s="254"/>
      <c r="L89" s="253"/>
      <c r="M89" s="254"/>
      <c r="N89" s="397">
        <v>41000</v>
      </c>
      <c r="O89" s="254"/>
      <c r="P89" s="253"/>
      <c r="Q89" s="254"/>
      <c r="R89" s="255">
        <v>0</v>
      </c>
      <c r="S89" s="254"/>
      <c r="T89" s="253"/>
      <c r="U89" s="254"/>
      <c r="V89" s="254">
        <f t="shared" si="1"/>
        <v>41000</v>
      </c>
      <c r="W89" s="254"/>
      <c r="X89" s="253"/>
      <c r="Y89" s="254"/>
      <c r="Z89" s="397">
        <v>9000</v>
      </c>
      <c r="AA89" s="254"/>
      <c r="AB89" s="253"/>
      <c r="AC89" s="254"/>
      <c r="AD89" s="397"/>
      <c r="AE89" s="254"/>
      <c r="AF89" s="253"/>
      <c r="AG89" s="384"/>
      <c r="AH89" s="256">
        <f t="shared" si="0"/>
        <v>50000</v>
      </c>
      <c r="AI89" s="254"/>
      <c r="AJ89" s="253"/>
      <c r="AK89" s="254"/>
      <c r="AL89" s="256"/>
    </row>
    <row r="90" spans="1:38" ht="18" customHeight="1">
      <c r="A90" s="389"/>
      <c r="B90" s="390" t="s">
        <v>230</v>
      </c>
      <c r="C90" s="391"/>
      <c r="D90" s="391"/>
      <c r="E90" s="392"/>
      <c r="F90" s="392"/>
      <c r="G90" s="393"/>
      <c r="H90" s="253"/>
      <c r="I90" s="254"/>
      <c r="J90" s="397">
        <v>4250</v>
      </c>
      <c r="K90" s="254"/>
      <c r="L90" s="253"/>
      <c r="M90" s="254"/>
      <c r="N90" s="397">
        <v>4250</v>
      </c>
      <c r="O90" s="254"/>
      <c r="P90" s="253"/>
      <c r="Q90" s="254"/>
      <c r="R90" s="255">
        <v>0</v>
      </c>
      <c r="S90" s="254"/>
      <c r="T90" s="253"/>
      <c r="U90" s="254"/>
      <c r="V90" s="254">
        <f t="shared" si="1"/>
        <v>4250</v>
      </c>
      <c r="W90" s="254"/>
      <c r="X90" s="253"/>
      <c r="Y90" s="254"/>
      <c r="Z90" s="255"/>
      <c r="AA90" s="254"/>
      <c r="AB90" s="253"/>
      <c r="AC90" s="254"/>
      <c r="AD90" s="397"/>
      <c r="AE90" s="254"/>
      <c r="AF90" s="253"/>
      <c r="AG90" s="384"/>
      <c r="AH90" s="256">
        <f t="shared" si="0"/>
        <v>4250</v>
      </c>
      <c r="AI90" s="254"/>
      <c r="AJ90" s="253"/>
      <c r="AK90" s="254"/>
      <c r="AL90" s="256"/>
    </row>
    <row r="91" spans="1:38" ht="18" customHeight="1">
      <c r="A91" s="389"/>
      <c r="B91" s="390" t="s">
        <v>229</v>
      </c>
      <c r="C91" s="391"/>
      <c r="D91" s="391"/>
      <c r="E91" s="392"/>
      <c r="F91" s="392"/>
      <c r="G91" s="393"/>
      <c r="H91" s="253"/>
      <c r="I91" s="254"/>
      <c r="J91" s="397">
        <v>14000</v>
      </c>
      <c r="K91" s="254"/>
      <c r="L91" s="253"/>
      <c r="M91" s="254"/>
      <c r="N91" s="397">
        <v>14000</v>
      </c>
      <c r="O91" s="254"/>
      <c r="P91" s="253"/>
      <c r="Q91" s="254"/>
      <c r="R91" s="255">
        <v>0</v>
      </c>
      <c r="S91" s="254"/>
      <c r="T91" s="253"/>
      <c r="U91" s="254"/>
      <c r="V91" s="254">
        <f t="shared" si="1"/>
        <v>14000</v>
      </c>
      <c r="W91" s="254"/>
      <c r="X91" s="253"/>
      <c r="Y91" s="254"/>
      <c r="Z91" s="255"/>
      <c r="AA91" s="254"/>
      <c r="AB91" s="253"/>
      <c r="AC91" s="254"/>
      <c r="AD91" s="397">
        <v>-2750</v>
      </c>
      <c r="AE91" s="254"/>
      <c r="AF91" s="253"/>
      <c r="AG91" s="384"/>
      <c r="AH91" s="256">
        <f t="shared" si="0"/>
        <v>11250</v>
      </c>
      <c r="AI91" s="254"/>
      <c r="AJ91" s="253"/>
      <c r="AK91" s="254"/>
      <c r="AL91" s="256"/>
    </row>
    <row r="92" spans="1:38" ht="18" customHeight="1">
      <c r="A92" s="389"/>
      <c r="B92" s="390" t="s">
        <v>227</v>
      </c>
      <c r="C92" s="391"/>
      <c r="D92" s="391"/>
      <c r="E92" s="392"/>
      <c r="F92" s="392"/>
      <c r="G92" s="393"/>
      <c r="H92" s="253"/>
      <c r="I92" s="254"/>
      <c r="J92" s="397">
        <v>6750</v>
      </c>
      <c r="K92" s="254"/>
      <c r="L92" s="253"/>
      <c r="M92" s="254"/>
      <c r="N92" s="397">
        <v>6750</v>
      </c>
      <c r="O92" s="254"/>
      <c r="P92" s="253"/>
      <c r="Q92" s="254"/>
      <c r="R92" s="255">
        <v>0</v>
      </c>
      <c r="S92" s="254"/>
      <c r="T92" s="253"/>
      <c r="U92" s="254"/>
      <c r="V92" s="254">
        <f t="shared" si="1"/>
        <v>6750</v>
      </c>
      <c r="W92" s="254"/>
      <c r="X92" s="253"/>
      <c r="Y92" s="254"/>
      <c r="Z92" s="255"/>
      <c r="AA92" s="254"/>
      <c r="AB92" s="253"/>
      <c r="AC92" s="254"/>
      <c r="AD92" s="397">
        <v>-1000</v>
      </c>
      <c r="AE92" s="254"/>
      <c r="AF92" s="253"/>
      <c r="AG92" s="384"/>
      <c r="AH92" s="256">
        <f t="shared" si="0"/>
        <v>5750</v>
      </c>
      <c r="AI92" s="254"/>
      <c r="AJ92" s="253"/>
      <c r="AK92" s="254"/>
      <c r="AL92" s="256"/>
    </row>
    <row r="93" spans="1:38" ht="18" customHeight="1">
      <c r="A93" s="389"/>
      <c r="B93" s="390" t="s">
        <v>221</v>
      </c>
      <c r="C93" s="391"/>
      <c r="D93" s="391"/>
      <c r="E93" s="392"/>
      <c r="F93" s="392"/>
      <c r="G93" s="393"/>
      <c r="H93" s="253"/>
      <c r="I93" s="254"/>
      <c r="J93" s="255">
        <v>0</v>
      </c>
      <c r="K93" s="254"/>
      <c r="L93" s="253"/>
      <c r="M93" s="254"/>
      <c r="N93" s="255">
        <v>0</v>
      </c>
      <c r="O93" s="254"/>
      <c r="P93" s="253"/>
      <c r="Q93" s="254"/>
      <c r="R93" s="255">
        <v>0</v>
      </c>
      <c r="S93" s="254"/>
      <c r="T93" s="253"/>
      <c r="U93" s="254"/>
      <c r="V93" s="255">
        <v>0</v>
      </c>
      <c r="W93" s="254"/>
      <c r="X93" s="253"/>
      <c r="Y93" s="254"/>
      <c r="Z93" s="255">
        <v>14000</v>
      </c>
      <c r="AA93" s="254"/>
      <c r="AB93" s="253"/>
      <c r="AC93" s="254"/>
      <c r="AD93" s="397"/>
      <c r="AE93" s="254"/>
      <c r="AF93" s="253"/>
      <c r="AG93" s="384"/>
      <c r="AH93" s="256">
        <f t="shared" si="0"/>
        <v>14000</v>
      </c>
      <c r="AI93" s="254"/>
      <c r="AJ93" s="253"/>
      <c r="AK93" s="254"/>
      <c r="AL93" s="256"/>
    </row>
    <row r="94" spans="1:38" ht="18" customHeight="1">
      <c r="A94" s="389"/>
      <c r="B94" s="390" t="s">
        <v>228</v>
      </c>
      <c r="C94" s="391"/>
      <c r="D94" s="391"/>
      <c r="E94" s="392"/>
      <c r="F94" s="392"/>
      <c r="G94" s="393"/>
      <c r="H94" s="253"/>
      <c r="I94" s="254"/>
      <c r="J94" s="397">
        <v>3000</v>
      </c>
      <c r="K94" s="254"/>
      <c r="L94" s="253"/>
      <c r="M94" s="254"/>
      <c r="N94" s="397">
        <v>3000</v>
      </c>
      <c r="O94" s="254"/>
      <c r="P94" s="253"/>
      <c r="Q94" s="254"/>
      <c r="R94" s="255">
        <v>0</v>
      </c>
      <c r="S94" s="254"/>
      <c r="T94" s="253"/>
      <c r="U94" s="254"/>
      <c r="V94" s="254">
        <f t="shared" si="1"/>
        <v>3000</v>
      </c>
      <c r="W94" s="254"/>
      <c r="X94" s="253"/>
      <c r="Y94" s="254"/>
      <c r="Z94" s="255"/>
      <c r="AA94" s="254"/>
      <c r="AB94" s="253"/>
      <c r="AC94" s="254"/>
      <c r="AD94" s="397">
        <v>-3000</v>
      </c>
      <c r="AE94" s="254"/>
      <c r="AF94" s="253"/>
      <c r="AG94" s="384"/>
      <c r="AH94" s="256">
        <f t="shared" si="0"/>
        <v>0</v>
      </c>
      <c r="AI94" s="254"/>
      <c r="AJ94" s="253"/>
      <c r="AK94" s="254"/>
      <c r="AL94" s="256"/>
    </row>
    <row r="95" spans="1:38" ht="18" customHeight="1">
      <c r="A95" s="457"/>
      <c r="B95" s="390" t="s">
        <v>197</v>
      </c>
      <c r="C95" s="391"/>
      <c r="D95" s="391"/>
      <c r="E95" s="392"/>
      <c r="F95" s="392"/>
      <c r="G95" s="393"/>
      <c r="H95" s="253"/>
      <c r="I95" s="254"/>
      <c r="J95" s="397">
        <v>2500</v>
      </c>
      <c r="K95" s="254"/>
      <c r="L95" s="253"/>
      <c r="M95" s="254"/>
      <c r="N95" s="397">
        <v>2500</v>
      </c>
      <c r="O95" s="254"/>
      <c r="P95" s="253"/>
      <c r="Q95" s="254"/>
      <c r="R95" s="255"/>
      <c r="S95" s="254"/>
      <c r="T95" s="253"/>
      <c r="U95" s="254"/>
      <c r="V95" s="254">
        <v>2500</v>
      </c>
      <c r="W95" s="254"/>
      <c r="X95" s="253"/>
      <c r="Y95" s="254"/>
      <c r="Z95" s="255"/>
      <c r="AA95" s="254"/>
      <c r="AB95" s="253"/>
      <c r="AC95" s="254"/>
      <c r="AD95" s="397">
        <v>-2500</v>
      </c>
      <c r="AE95" s="254"/>
      <c r="AF95" s="253"/>
      <c r="AG95" s="384"/>
      <c r="AH95" s="256">
        <f>+V95+Z95+AD95</f>
        <v>0</v>
      </c>
      <c r="AI95" s="254"/>
      <c r="AJ95" s="253"/>
      <c r="AK95" s="254"/>
      <c r="AL95" s="256"/>
    </row>
    <row r="96" spans="1:38" ht="18" customHeight="1">
      <c r="A96" s="457"/>
      <c r="B96" s="390" t="s">
        <v>240</v>
      </c>
      <c r="C96" s="391"/>
      <c r="D96" s="391"/>
      <c r="E96" s="392"/>
      <c r="F96" s="392"/>
      <c r="G96" s="393"/>
      <c r="H96" s="253"/>
      <c r="I96" s="254"/>
      <c r="J96" s="397">
        <v>0</v>
      </c>
      <c r="K96" s="254"/>
      <c r="L96" s="253"/>
      <c r="M96" s="254"/>
      <c r="N96" s="397">
        <v>0</v>
      </c>
      <c r="O96" s="254"/>
      <c r="P96" s="253"/>
      <c r="Q96" s="254"/>
      <c r="R96" s="255">
        <v>0</v>
      </c>
      <c r="S96" s="254"/>
      <c r="T96" s="253"/>
      <c r="U96" s="254"/>
      <c r="V96" s="254">
        <v>0</v>
      </c>
      <c r="W96" s="254"/>
      <c r="X96" s="253"/>
      <c r="Y96" s="254"/>
      <c r="Z96" s="255">
        <v>0</v>
      </c>
      <c r="AA96" s="254"/>
      <c r="AB96" s="253"/>
      <c r="AC96" s="254"/>
      <c r="AD96" s="397">
        <v>0</v>
      </c>
      <c r="AE96" s="254"/>
      <c r="AF96" s="253"/>
      <c r="AG96" s="384"/>
      <c r="AH96" s="484" t="s">
        <v>249</v>
      </c>
      <c r="AI96" s="254"/>
      <c r="AJ96" s="253"/>
      <c r="AK96" s="254"/>
      <c r="AL96" s="256"/>
    </row>
    <row r="97" spans="1:38" ht="18" customHeight="1">
      <c r="A97" s="389"/>
      <c r="B97" s="390" t="s">
        <v>7</v>
      </c>
      <c r="C97" s="391"/>
      <c r="D97" s="391"/>
      <c r="E97" s="392"/>
      <c r="F97" s="392"/>
      <c r="G97" s="393"/>
      <c r="H97" s="253"/>
      <c r="I97" s="254"/>
      <c r="J97" s="397">
        <v>3000</v>
      </c>
      <c r="K97" s="254"/>
      <c r="L97" s="253"/>
      <c r="M97" s="254"/>
      <c r="N97" s="397">
        <v>3000</v>
      </c>
      <c r="O97" s="254"/>
      <c r="P97" s="253"/>
      <c r="Q97" s="254"/>
      <c r="R97" s="255">
        <v>0</v>
      </c>
      <c r="S97" s="254"/>
      <c r="T97" s="253"/>
      <c r="U97" s="254"/>
      <c r="V97" s="254">
        <f>+N97+R97</f>
        <v>3000</v>
      </c>
      <c r="W97" s="254"/>
      <c r="X97" s="253"/>
      <c r="Y97" s="254"/>
      <c r="Z97" s="255"/>
      <c r="AA97" s="254"/>
      <c r="AB97" s="253"/>
      <c r="AC97" s="254"/>
      <c r="AD97" s="397">
        <v>-3000</v>
      </c>
      <c r="AE97" s="254"/>
      <c r="AF97" s="253"/>
      <c r="AG97" s="384"/>
      <c r="AH97" s="256">
        <f>+V97+Z97+AD97</f>
        <v>0</v>
      </c>
      <c r="AI97" s="254"/>
      <c r="AJ97" s="253"/>
      <c r="AK97" s="254"/>
      <c r="AL97" s="256"/>
    </row>
    <row r="98" spans="1:38" ht="18" customHeight="1">
      <c r="A98" s="389"/>
      <c r="B98" s="390" t="s">
        <v>6</v>
      </c>
      <c r="C98" s="391"/>
      <c r="D98" s="391"/>
      <c r="E98" s="392"/>
      <c r="F98" s="392"/>
      <c r="G98" s="393"/>
      <c r="H98" s="253"/>
      <c r="I98" s="254"/>
      <c r="J98" s="397">
        <v>3500</v>
      </c>
      <c r="K98" s="254"/>
      <c r="L98" s="253"/>
      <c r="M98" s="254"/>
      <c r="N98" s="397">
        <v>3500</v>
      </c>
      <c r="O98" s="254"/>
      <c r="P98" s="253"/>
      <c r="Q98" s="254"/>
      <c r="R98" s="255">
        <v>0</v>
      </c>
      <c r="S98" s="254"/>
      <c r="T98" s="253"/>
      <c r="U98" s="254"/>
      <c r="V98" s="254">
        <f>+N98+R98</f>
        <v>3500</v>
      </c>
      <c r="W98" s="254"/>
      <c r="X98" s="253"/>
      <c r="Y98" s="254"/>
      <c r="Z98" s="255"/>
      <c r="AA98" s="254"/>
      <c r="AB98" s="253"/>
      <c r="AC98" s="254"/>
      <c r="AD98" s="397">
        <v>-3500</v>
      </c>
      <c r="AE98" s="254"/>
      <c r="AF98" s="253"/>
      <c r="AG98" s="384"/>
      <c r="AH98" s="256">
        <f>+V98+Z98+AD98</f>
        <v>0</v>
      </c>
      <c r="AI98" s="254"/>
      <c r="AJ98" s="253"/>
      <c r="AK98" s="254"/>
      <c r="AL98" s="256"/>
    </row>
    <row r="99" spans="1:38" ht="18" customHeight="1">
      <c r="A99" s="389"/>
      <c r="B99" s="390" t="s">
        <v>8</v>
      </c>
      <c r="C99" s="391"/>
      <c r="D99" s="391"/>
      <c r="E99" s="392"/>
      <c r="F99" s="392"/>
      <c r="G99" s="393"/>
      <c r="H99" s="253"/>
      <c r="I99" s="254"/>
      <c r="J99" s="397">
        <v>3000</v>
      </c>
      <c r="K99" s="254"/>
      <c r="L99" s="253"/>
      <c r="M99" s="254"/>
      <c r="N99" s="397">
        <v>3000</v>
      </c>
      <c r="O99" s="254"/>
      <c r="P99" s="253"/>
      <c r="Q99" s="254"/>
      <c r="R99" s="255">
        <v>0</v>
      </c>
      <c r="S99" s="254"/>
      <c r="T99" s="253"/>
      <c r="U99" s="254"/>
      <c r="V99" s="254">
        <f>+N99+R99</f>
        <v>3000</v>
      </c>
      <c r="W99" s="254"/>
      <c r="X99" s="253"/>
      <c r="Y99" s="254"/>
      <c r="Z99" s="255">
        <v>2000</v>
      </c>
      <c r="AA99" s="254"/>
      <c r="AB99" s="253"/>
      <c r="AC99" s="254"/>
      <c r="AD99" s="397"/>
      <c r="AE99" s="254"/>
      <c r="AF99" s="253"/>
      <c r="AG99" s="384"/>
      <c r="AH99" s="256">
        <f>+V99+Z99+AD99</f>
        <v>5000</v>
      </c>
      <c r="AI99" s="254"/>
      <c r="AJ99" s="253"/>
      <c r="AK99" s="254"/>
      <c r="AL99" s="256"/>
    </row>
    <row r="100" spans="1:38" ht="18" customHeight="1">
      <c r="A100" s="389"/>
      <c r="B100" s="390" t="s">
        <v>11</v>
      </c>
      <c r="C100" s="391"/>
      <c r="D100" s="391"/>
      <c r="E100" s="392"/>
      <c r="F100" s="392"/>
      <c r="G100" s="393"/>
      <c r="H100" s="253"/>
      <c r="I100" s="254"/>
      <c r="J100" s="397">
        <v>1000</v>
      </c>
      <c r="K100" s="254"/>
      <c r="L100" s="253"/>
      <c r="M100" s="254"/>
      <c r="N100" s="397">
        <v>1000</v>
      </c>
      <c r="O100" s="254"/>
      <c r="P100" s="253"/>
      <c r="Q100" s="254"/>
      <c r="R100" s="255">
        <v>0</v>
      </c>
      <c r="S100" s="254"/>
      <c r="T100" s="253"/>
      <c r="U100" s="254"/>
      <c r="V100" s="254">
        <v>1000</v>
      </c>
      <c r="W100" s="254"/>
      <c r="X100" s="253"/>
      <c r="Y100" s="254"/>
      <c r="Z100" s="255"/>
      <c r="AA100" s="254"/>
      <c r="AB100" s="253"/>
      <c r="AC100" s="254"/>
      <c r="AD100" s="397">
        <v>-1000</v>
      </c>
      <c r="AE100" s="254"/>
      <c r="AF100" s="253"/>
      <c r="AG100" s="384"/>
      <c r="AH100" s="256">
        <f t="shared" si="0"/>
        <v>0</v>
      </c>
      <c r="AI100" s="254"/>
      <c r="AJ100" s="253"/>
      <c r="AK100" s="254"/>
      <c r="AL100" s="256"/>
    </row>
    <row r="101" spans="1:38" ht="18" customHeight="1">
      <c r="A101" s="389"/>
      <c r="B101" s="394" t="s">
        <v>14</v>
      </c>
      <c r="C101" s="391"/>
      <c r="D101" s="391"/>
      <c r="E101" s="392"/>
      <c r="F101" s="392"/>
      <c r="G101" s="393"/>
      <c r="H101" s="253"/>
      <c r="I101" s="254"/>
      <c r="J101" s="397">
        <v>0</v>
      </c>
      <c r="K101" s="254"/>
      <c r="L101" s="253"/>
      <c r="M101" s="254"/>
      <c r="N101" s="397">
        <v>0</v>
      </c>
      <c r="O101" s="254"/>
      <c r="P101" s="253"/>
      <c r="Q101" s="254"/>
      <c r="R101" s="255">
        <v>0</v>
      </c>
      <c r="S101" s="254"/>
      <c r="T101" s="253"/>
      <c r="U101" s="254"/>
      <c r="V101" s="254">
        <v>0</v>
      </c>
      <c r="W101" s="254"/>
      <c r="X101" s="253"/>
      <c r="Y101" s="254"/>
      <c r="Z101" s="397"/>
      <c r="AA101" s="254"/>
      <c r="AB101" s="253"/>
      <c r="AC101" s="254"/>
      <c r="AD101" s="397"/>
      <c r="AE101" s="254"/>
      <c r="AF101" s="253"/>
      <c r="AG101" s="384"/>
      <c r="AH101" s="256">
        <f t="shared" si="0"/>
        <v>0</v>
      </c>
      <c r="AI101" s="254"/>
      <c r="AJ101" s="253"/>
      <c r="AK101" s="254"/>
      <c r="AL101" s="256"/>
    </row>
    <row r="102" spans="1:38" ht="18" customHeight="1">
      <c r="A102" s="389"/>
      <c r="B102" s="390" t="s">
        <v>12</v>
      </c>
      <c r="C102" s="391"/>
      <c r="D102" s="391"/>
      <c r="E102" s="392"/>
      <c r="F102" s="392"/>
      <c r="G102" s="393"/>
      <c r="H102" s="253"/>
      <c r="I102" s="254"/>
      <c r="J102" s="397">
        <v>1000</v>
      </c>
      <c r="K102" s="254"/>
      <c r="L102" s="253"/>
      <c r="M102" s="254"/>
      <c r="N102" s="397">
        <v>1000</v>
      </c>
      <c r="O102" s="254"/>
      <c r="P102" s="253"/>
      <c r="Q102" s="254"/>
      <c r="R102" s="255">
        <v>0</v>
      </c>
      <c r="S102" s="254"/>
      <c r="T102" s="253"/>
      <c r="U102" s="254"/>
      <c r="V102" s="254">
        <f t="shared" si="1"/>
        <v>1000</v>
      </c>
      <c r="W102" s="254"/>
      <c r="X102" s="253"/>
      <c r="Y102" s="254"/>
      <c r="Z102" s="255"/>
      <c r="AA102" s="254"/>
      <c r="AB102" s="253"/>
      <c r="AC102" s="254"/>
      <c r="AD102" s="397">
        <v>-1000</v>
      </c>
      <c r="AE102" s="254"/>
      <c r="AF102" s="253"/>
      <c r="AG102" s="384"/>
      <c r="AH102" s="256">
        <f t="shared" si="0"/>
        <v>0</v>
      </c>
      <c r="AI102" s="254"/>
      <c r="AJ102" s="253"/>
      <c r="AK102" s="254"/>
      <c r="AL102" s="256"/>
    </row>
    <row r="103" spans="2:38" ht="18" customHeight="1">
      <c r="B103" s="421" t="s">
        <v>183</v>
      </c>
      <c r="C103" s="391"/>
      <c r="D103" s="391"/>
      <c r="E103" s="392"/>
      <c r="F103" s="392"/>
      <c r="G103" s="393"/>
      <c r="H103" s="253"/>
      <c r="I103" s="254"/>
      <c r="J103" s="397">
        <v>0</v>
      </c>
      <c r="K103" s="254"/>
      <c r="L103" s="253"/>
      <c r="M103" s="254"/>
      <c r="N103" s="397">
        <v>0</v>
      </c>
      <c r="O103" s="254"/>
      <c r="P103" s="253"/>
      <c r="Q103" s="254"/>
      <c r="R103" s="255">
        <v>0</v>
      </c>
      <c r="S103" s="254"/>
      <c r="T103" s="253"/>
      <c r="U103" s="254"/>
      <c r="V103" s="254">
        <f t="shared" si="1"/>
        <v>0</v>
      </c>
      <c r="W103" s="254"/>
      <c r="X103" s="253"/>
      <c r="Y103" s="254"/>
      <c r="Z103" s="255">
        <v>500</v>
      </c>
      <c r="AA103" s="254"/>
      <c r="AB103" s="253"/>
      <c r="AC103" s="254"/>
      <c r="AD103" s="397"/>
      <c r="AE103" s="254"/>
      <c r="AF103" s="253"/>
      <c r="AG103" s="384"/>
      <c r="AH103" s="256">
        <f t="shared" si="0"/>
        <v>500</v>
      </c>
      <c r="AI103" s="254"/>
      <c r="AJ103" s="253"/>
      <c r="AK103" s="254"/>
      <c r="AL103" s="256"/>
    </row>
    <row r="104" spans="2:38" ht="18" customHeight="1">
      <c r="B104" s="421" t="s">
        <v>248</v>
      </c>
      <c r="C104" s="391"/>
      <c r="D104" s="391"/>
      <c r="E104" s="392"/>
      <c r="F104" s="392"/>
      <c r="G104" s="393"/>
      <c r="H104" s="253"/>
      <c r="I104" s="254"/>
      <c r="J104" s="397">
        <v>0</v>
      </c>
      <c r="K104" s="254"/>
      <c r="L104" s="253"/>
      <c r="M104" s="254"/>
      <c r="N104" s="397">
        <v>0</v>
      </c>
      <c r="O104" s="254"/>
      <c r="P104" s="253"/>
      <c r="Q104" s="254"/>
      <c r="R104" s="255">
        <v>0</v>
      </c>
      <c r="S104" s="254"/>
      <c r="T104" s="253"/>
      <c r="U104" s="254"/>
      <c r="V104" s="254">
        <v>0</v>
      </c>
      <c r="W104" s="254"/>
      <c r="X104" s="253"/>
      <c r="Y104" s="254"/>
      <c r="Z104" s="255">
        <v>0</v>
      </c>
      <c r="AA104" s="254"/>
      <c r="AB104" s="253"/>
      <c r="AC104" s="254"/>
      <c r="AD104" s="397">
        <v>0</v>
      </c>
      <c r="AE104" s="254"/>
      <c r="AF104" s="253"/>
      <c r="AG104" s="384"/>
      <c r="AH104" s="256">
        <v>0</v>
      </c>
      <c r="AI104" s="254"/>
      <c r="AJ104" s="253"/>
      <c r="AK104" s="254"/>
      <c r="AL104" s="256"/>
    </row>
    <row r="105" spans="2:38" ht="18" customHeight="1">
      <c r="B105" s="421" t="s">
        <v>184</v>
      </c>
      <c r="C105" s="391"/>
      <c r="D105" s="391"/>
      <c r="E105" s="392"/>
      <c r="F105" s="392"/>
      <c r="G105" s="393"/>
      <c r="H105" s="253"/>
      <c r="I105" s="254"/>
      <c r="J105" s="397">
        <v>0</v>
      </c>
      <c r="K105" s="254"/>
      <c r="L105" s="253"/>
      <c r="M105" s="254"/>
      <c r="N105" s="397">
        <v>0</v>
      </c>
      <c r="O105" s="254"/>
      <c r="P105" s="253"/>
      <c r="Q105" s="254"/>
      <c r="R105" s="255">
        <v>0</v>
      </c>
      <c r="S105" s="254"/>
      <c r="T105" s="253"/>
      <c r="U105" s="254"/>
      <c r="V105" s="254">
        <v>0</v>
      </c>
      <c r="W105" s="254"/>
      <c r="X105" s="253"/>
      <c r="Y105" s="254"/>
      <c r="Z105" s="397">
        <v>0</v>
      </c>
      <c r="AA105" s="254"/>
      <c r="AB105" s="253"/>
      <c r="AC105" s="254"/>
      <c r="AD105" s="397">
        <v>0</v>
      </c>
      <c r="AE105" s="254"/>
      <c r="AF105" s="253"/>
      <c r="AG105" s="384"/>
      <c r="AH105" s="256">
        <f t="shared" si="0"/>
        <v>0</v>
      </c>
      <c r="AI105" s="254"/>
      <c r="AJ105" s="253"/>
      <c r="AK105" s="254"/>
      <c r="AL105" s="256"/>
    </row>
    <row r="106" spans="2:38" ht="18" customHeight="1">
      <c r="B106" s="421" t="s">
        <v>231</v>
      </c>
      <c r="C106" s="391"/>
      <c r="D106" s="391"/>
      <c r="E106" s="392"/>
      <c r="F106" s="392"/>
      <c r="G106" s="393"/>
      <c r="H106" s="253"/>
      <c r="I106" s="254"/>
      <c r="J106" s="396" t="s">
        <v>263</v>
      </c>
      <c r="K106" s="254"/>
      <c r="L106" s="253"/>
      <c r="M106" s="254"/>
      <c r="N106" s="396" t="s">
        <v>263</v>
      </c>
      <c r="O106" s="254"/>
      <c r="P106" s="253"/>
      <c r="Q106" s="254"/>
      <c r="R106" s="255"/>
      <c r="S106" s="254"/>
      <c r="T106" s="253"/>
      <c r="U106" s="254"/>
      <c r="V106" s="396" t="s">
        <v>263</v>
      </c>
      <c r="W106" s="254"/>
      <c r="X106" s="253"/>
      <c r="Y106" s="254"/>
      <c r="Z106" s="397"/>
      <c r="AA106" s="254"/>
      <c r="AB106" s="253"/>
      <c r="AC106" s="254"/>
      <c r="AD106" s="397"/>
      <c r="AE106" s="254"/>
      <c r="AF106" s="253"/>
      <c r="AG106" s="384"/>
      <c r="AH106" s="484" t="s">
        <v>250</v>
      </c>
      <c r="AI106" s="254"/>
      <c r="AJ106" s="253"/>
      <c r="AK106" s="254"/>
      <c r="AL106" s="256"/>
    </row>
    <row r="107" spans="2:38" ht="18" customHeight="1">
      <c r="B107" s="421" t="s">
        <v>251</v>
      </c>
      <c r="C107" s="391"/>
      <c r="D107" s="391"/>
      <c r="E107" s="392"/>
      <c r="F107" s="392"/>
      <c r="G107" s="393"/>
      <c r="H107" s="253"/>
      <c r="I107" s="254"/>
      <c r="J107" s="396" t="s">
        <v>264</v>
      </c>
      <c r="K107" s="254"/>
      <c r="L107" s="253"/>
      <c r="M107" s="254"/>
      <c r="N107" s="396" t="s">
        <v>264</v>
      </c>
      <c r="O107" s="254"/>
      <c r="P107" s="253"/>
      <c r="Q107" s="254"/>
      <c r="R107" s="255"/>
      <c r="S107" s="254"/>
      <c r="T107" s="253"/>
      <c r="U107" s="254"/>
      <c r="V107" s="396" t="s">
        <v>264</v>
      </c>
      <c r="W107" s="254"/>
      <c r="X107" s="253"/>
      <c r="Y107" s="254"/>
      <c r="Z107" s="397"/>
      <c r="AA107" s="254"/>
      <c r="AB107" s="253"/>
      <c r="AC107" s="254"/>
      <c r="AD107" s="397"/>
      <c r="AE107" s="254"/>
      <c r="AF107" s="253"/>
      <c r="AG107" s="384"/>
      <c r="AH107" s="484" t="s">
        <v>252</v>
      </c>
      <c r="AI107" s="254"/>
      <c r="AJ107" s="253"/>
      <c r="AK107" s="254"/>
      <c r="AL107" s="256"/>
    </row>
    <row r="108" spans="2:38" ht="18" customHeight="1">
      <c r="B108" s="421" t="s">
        <v>241</v>
      </c>
      <c r="C108" s="391"/>
      <c r="D108" s="391"/>
      <c r="E108" s="392"/>
      <c r="F108" s="392"/>
      <c r="G108" s="393"/>
      <c r="H108" s="253"/>
      <c r="I108" s="254"/>
      <c r="J108" s="397">
        <v>0</v>
      </c>
      <c r="K108" s="254"/>
      <c r="L108" s="253"/>
      <c r="M108" s="254"/>
      <c r="N108" s="397">
        <v>0</v>
      </c>
      <c r="O108" s="254"/>
      <c r="P108" s="253"/>
      <c r="Q108" s="254"/>
      <c r="R108" s="255">
        <v>0</v>
      </c>
      <c r="S108" s="254"/>
      <c r="T108" s="253"/>
      <c r="U108" s="254"/>
      <c r="V108" s="254">
        <v>0</v>
      </c>
      <c r="W108" s="254"/>
      <c r="X108" s="253"/>
      <c r="Y108" s="254"/>
      <c r="Z108" s="397">
        <v>0</v>
      </c>
      <c r="AA108" s="254"/>
      <c r="AB108" s="253"/>
      <c r="AC108" s="254"/>
      <c r="AD108" s="397">
        <v>0</v>
      </c>
      <c r="AE108" s="254"/>
      <c r="AF108" s="253"/>
      <c r="AG108" s="384"/>
      <c r="AH108" s="256">
        <f>+V108+Z108+AD108</f>
        <v>0</v>
      </c>
      <c r="AI108" s="254"/>
      <c r="AJ108" s="253"/>
      <c r="AK108" s="254"/>
      <c r="AL108" s="256"/>
    </row>
    <row r="109" spans="1:38" ht="18" customHeight="1">
      <c r="A109" s="389"/>
      <c r="B109" s="394" t="s">
        <v>246</v>
      </c>
      <c r="C109" s="392"/>
      <c r="D109" s="392"/>
      <c r="E109" s="392"/>
      <c r="F109" s="392"/>
      <c r="G109" s="393"/>
      <c r="H109" s="269"/>
      <c r="I109" s="365"/>
      <c r="J109" s="485"/>
      <c r="K109" s="365"/>
      <c r="L109" s="269"/>
      <c r="M109" s="365"/>
      <c r="N109" s="485"/>
      <c r="O109" s="365"/>
      <c r="P109" s="269"/>
      <c r="Q109" s="365"/>
      <c r="R109" s="486"/>
      <c r="S109" s="365"/>
      <c r="T109" s="269"/>
      <c r="U109" s="365"/>
      <c r="V109" s="485"/>
      <c r="W109" s="365"/>
      <c r="X109" s="269"/>
      <c r="Y109" s="365"/>
      <c r="Z109" s="255">
        <v>1000</v>
      </c>
      <c r="AA109" s="365"/>
      <c r="AB109" s="269"/>
      <c r="AC109" s="365"/>
      <c r="AD109" s="485"/>
      <c r="AE109" s="365"/>
      <c r="AF109" s="269"/>
      <c r="AG109" s="487"/>
      <c r="AH109" s="271">
        <f>+V109+Z109+AD109</f>
        <v>1000</v>
      </c>
      <c r="AI109" s="365"/>
      <c r="AJ109" s="269"/>
      <c r="AK109" s="365"/>
      <c r="AL109" s="271"/>
    </row>
    <row r="110" spans="1:38" ht="18" customHeight="1">
      <c r="A110" s="389"/>
      <c r="B110" s="394" t="s">
        <v>276</v>
      </c>
      <c r="C110" s="392"/>
      <c r="D110" s="392"/>
      <c r="E110" s="392"/>
      <c r="F110" s="392"/>
      <c r="G110" s="393"/>
      <c r="H110" s="269"/>
      <c r="I110" s="365"/>
      <c r="J110" s="485">
        <v>-3000</v>
      </c>
      <c r="K110" s="365"/>
      <c r="L110" s="269"/>
      <c r="M110" s="365"/>
      <c r="N110" s="485"/>
      <c r="O110" s="365"/>
      <c r="P110" s="269"/>
      <c r="Q110" s="365"/>
      <c r="R110" s="486"/>
      <c r="S110" s="365"/>
      <c r="T110" s="269"/>
      <c r="U110" s="365"/>
      <c r="V110" s="485"/>
      <c r="W110" s="365"/>
      <c r="X110" s="269"/>
      <c r="Y110" s="365"/>
      <c r="Z110" s="486"/>
      <c r="AA110" s="365"/>
      <c r="AB110" s="269"/>
      <c r="AC110" s="365"/>
      <c r="AD110" s="485"/>
      <c r="AE110" s="365"/>
      <c r="AF110" s="269"/>
      <c r="AG110" s="487"/>
      <c r="AH110" s="271"/>
      <c r="AI110" s="365"/>
      <c r="AJ110" s="269"/>
      <c r="AK110" s="365"/>
      <c r="AL110" s="271"/>
    </row>
    <row r="111" spans="1:38" ht="18" customHeight="1">
      <c r="A111" s="389"/>
      <c r="B111" s="394" t="s">
        <v>275</v>
      </c>
      <c r="C111" s="392"/>
      <c r="D111" s="392"/>
      <c r="E111" s="392"/>
      <c r="F111" s="392"/>
      <c r="G111" s="393"/>
      <c r="H111" s="269"/>
      <c r="I111" s="365"/>
      <c r="J111" s="485"/>
      <c r="K111" s="365"/>
      <c r="L111" s="269"/>
      <c r="M111" s="365"/>
      <c r="N111" s="485"/>
      <c r="O111" s="365"/>
      <c r="P111" s="269"/>
      <c r="Q111" s="365"/>
      <c r="R111" s="486"/>
      <c r="S111" s="365"/>
      <c r="T111" s="269"/>
      <c r="U111" s="365"/>
      <c r="V111" s="485"/>
      <c r="W111" s="365"/>
      <c r="X111" s="269"/>
      <c r="Y111" s="365"/>
      <c r="Z111" s="486"/>
      <c r="AA111" s="365"/>
      <c r="AB111" s="269"/>
      <c r="AC111" s="365"/>
      <c r="AD111" s="485"/>
      <c r="AE111" s="365"/>
      <c r="AF111" s="269"/>
      <c r="AG111" s="487"/>
      <c r="AH111" s="271"/>
      <c r="AI111" s="365"/>
      <c r="AJ111" s="269"/>
      <c r="AK111" s="365"/>
      <c r="AL111" s="271"/>
    </row>
    <row r="112" spans="1:38" ht="18" customHeight="1">
      <c r="A112" s="389"/>
      <c r="B112" s="394" t="s">
        <v>280</v>
      </c>
      <c r="C112" s="392"/>
      <c r="D112" s="392"/>
      <c r="E112" s="392"/>
      <c r="F112" s="392"/>
      <c r="G112" s="393"/>
      <c r="H112" s="269"/>
      <c r="I112" s="365"/>
      <c r="J112" s="485">
        <v>-7613</v>
      </c>
      <c r="K112" s="365"/>
      <c r="L112" s="269"/>
      <c r="M112" s="365"/>
      <c r="N112" s="485"/>
      <c r="O112" s="365"/>
      <c r="P112" s="269"/>
      <c r="Q112" s="365"/>
      <c r="R112" s="486"/>
      <c r="S112" s="365"/>
      <c r="T112" s="269"/>
      <c r="U112" s="365"/>
      <c r="V112" s="485"/>
      <c r="W112" s="365"/>
      <c r="X112" s="269"/>
      <c r="Y112" s="365"/>
      <c r="Z112" s="486"/>
      <c r="AA112" s="365"/>
      <c r="AB112" s="269"/>
      <c r="AC112" s="365"/>
      <c r="AD112" s="485"/>
      <c r="AE112" s="365"/>
      <c r="AF112" s="269"/>
      <c r="AG112" s="487"/>
      <c r="AH112" s="271"/>
      <c r="AI112" s="365"/>
      <c r="AJ112" s="269"/>
      <c r="AK112" s="365"/>
      <c r="AL112" s="271"/>
    </row>
    <row r="113" spans="1:38" ht="18" customHeight="1">
      <c r="A113" s="389"/>
      <c r="B113" s="394" t="s">
        <v>283</v>
      </c>
      <c r="C113" s="392"/>
      <c r="D113" s="392"/>
      <c r="E113" s="392"/>
      <c r="F113" s="392"/>
      <c r="G113" s="393"/>
      <c r="H113" s="398"/>
      <c r="I113" s="399"/>
      <c r="J113" s="400"/>
      <c r="K113" s="399"/>
      <c r="L113" s="398"/>
      <c r="M113" s="399"/>
      <c r="N113" s="399"/>
      <c r="O113" s="399"/>
      <c r="P113" s="398"/>
      <c r="Q113" s="399"/>
      <c r="R113" s="399"/>
      <c r="S113" s="399"/>
      <c r="T113" s="398"/>
      <c r="U113" s="399"/>
      <c r="V113" s="399"/>
      <c r="W113" s="399"/>
      <c r="X113" s="398"/>
      <c r="Y113" s="399"/>
      <c r="Z113" s="399"/>
      <c r="AA113" s="399"/>
      <c r="AB113" s="398"/>
      <c r="AC113" s="399"/>
      <c r="AD113" s="400"/>
      <c r="AE113" s="399"/>
      <c r="AF113" s="398"/>
      <c r="AG113" s="399"/>
      <c r="AH113" s="401">
        <v>-5000</v>
      </c>
      <c r="AI113" s="240"/>
      <c r="AJ113" s="261"/>
      <c r="AK113" s="240"/>
      <c r="AL113" s="262"/>
    </row>
    <row r="114" spans="1:39" ht="18" customHeight="1">
      <c r="A114" s="389"/>
      <c r="C114" s="392"/>
      <c r="D114" s="392"/>
      <c r="E114" s="392"/>
      <c r="F114" s="392"/>
      <c r="G114" s="393"/>
      <c r="H114" s="266">
        <f>SUM(H80:H108)</f>
        <v>0</v>
      </c>
      <c r="I114" s="267">
        <f>SUM(I80:I108)</f>
        <v>0</v>
      </c>
      <c r="J114" s="267">
        <f>SUM(J80:K112)</f>
        <v>407887</v>
      </c>
      <c r="K114" s="267"/>
      <c r="L114" s="266">
        <f>SUM(L80:L108)</f>
        <v>0</v>
      </c>
      <c r="M114" s="267">
        <f>SUM(M80:M108)</f>
        <v>0</v>
      </c>
      <c r="N114" s="267">
        <f>SUM(N80:N108)</f>
        <v>418500</v>
      </c>
      <c r="O114" s="267"/>
      <c r="P114" s="266">
        <f>SUM(P80:P108)</f>
        <v>0</v>
      </c>
      <c r="Q114" s="267">
        <f>SUM(Q80:Q108)</f>
        <v>0</v>
      </c>
      <c r="R114" s="267">
        <f>SUM(R80:R108)</f>
        <v>0</v>
      </c>
      <c r="S114" s="267"/>
      <c r="T114" s="266">
        <f>SUM(T80:T108)</f>
        <v>0</v>
      </c>
      <c r="U114" s="267">
        <f>SUM(U80:U108)</f>
        <v>0</v>
      </c>
      <c r="V114" s="458">
        <f>SUM(V80:V108)</f>
        <v>418500</v>
      </c>
      <c r="W114" s="267"/>
      <c r="X114" s="266">
        <f>SUM(X80:X108)</f>
        <v>0</v>
      </c>
      <c r="Y114" s="267">
        <f>SUM(Y80:Y108)</f>
        <v>0</v>
      </c>
      <c r="Z114" s="267">
        <f>SUM(Z80:Z109)</f>
        <v>74500</v>
      </c>
      <c r="AA114" s="267"/>
      <c r="AB114" s="266">
        <f>SUM(AB80:AB108)</f>
        <v>0</v>
      </c>
      <c r="AC114" s="267">
        <f>SUM(AC80:AC108)</f>
        <v>0</v>
      </c>
      <c r="AD114" s="267">
        <f>SUM(AD80:AD109)</f>
        <v>-61250</v>
      </c>
      <c r="AE114" s="267"/>
      <c r="AF114" s="266">
        <f>SUM(AF80:AF108)</f>
        <v>0</v>
      </c>
      <c r="AG114" s="386">
        <f>SUM(AG80:AG108)</f>
        <v>0</v>
      </c>
      <c r="AH114" s="268">
        <f>+V114+Z114+AD114+AH113</f>
        <v>426750</v>
      </c>
      <c r="AI114" s="267"/>
      <c r="AJ114" s="266">
        <f>SUM(AJ80:AJ108)</f>
        <v>0</v>
      </c>
      <c r="AK114" s="267">
        <f>SUM(AK80:AK108)</f>
        <v>0</v>
      </c>
      <c r="AL114" s="268">
        <f>SUM(AL80:AL108)</f>
        <v>0</v>
      </c>
      <c r="AM114" s="12"/>
    </row>
    <row r="115" spans="1:38" ht="18" customHeight="1">
      <c r="A115" s="234"/>
      <c r="B115" s="237"/>
      <c r="C115" s="237"/>
      <c r="D115" s="237"/>
      <c r="E115" s="237"/>
      <c r="F115" s="237"/>
      <c r="G115" s="237"/>
      <c r="H115" s="269"/>
      <c r="I115" s="270"/>
      <c r="J115" s="270"/>
      <c r="K115" s="270"/>
      <c r="L115" s="269"/>
      <c r="M115" s="270"/>
      <c r="N115" s="270"/>
      <c r="O115" s="270"/>
      <c r="P115" s="269"/>
      <c r="Q115" s="270"/>
      <c r="R115" s="270"/>
      <c r="S115" s="270"/>
      <c r="T115" s="269"/>
      <c r="U115" s="270"/>
      <c r="V115" s="270"/>
      <c r="W115" s="270"/>
      <c r="X115" s="269"/>
      <c r="Y115" s="270"/>
      <c r="Z115" s="270"/>
      <c r="AA115" s="270"/>
      <c r="AB115" s="269"/>
      <c r="AC115" s="270"/>
      <c r="AD115" s="270"/>
      <c r="AE115" s="270"/>
      <c r="AF115" s="269"/>
      <c r="AG115" s="365"/>
      <c r="AH115" s="271"/>
      <c r="AI115" s="270"/>
      <c r="AJ115" s="269"/>
      <c r="AK115" s="270"/>
      <c r="AL115" s="271"/>
    </row>
    <row r="116" spans="1:38" ht="18" customHeight="1">
      <c r="A116" s="263" t="s">
        <v>92</v>
      </c>
      <c r="B116" s="259"/>
      <c r="C116" s="260"/>
      <c r="D116" s="260"/>
      <c r="E116" s="260"/>
      <c r="F116" s="260"/>
      <c r="G116" s="259"/>
      <c r="H116" s="261"/>
      <c r="I116" s="240">
        <v>0</v>
      </c>
      <c r="J116" s="240"/>
      <c r="K116" s="240"/>
      <c r="L116" s="261"/>
      <c r="M116" s="240">
        <v>0</v>
      </c>
      <c r="N116" s="240"/>
      <c r="O116" s="240"/>
      <c r="P116" s="261"/>
      <c r="Q116" s="240"/>
      <c r="R116" s="240"/>
      <c r="S116" s="240"/>
      <c r="T116" s="261"/>
      <c r="U116" s="240">
        <f>+M116+Q116</f>
        <v>0</v>
      </c>
      <c r="V116" s="240"/>
      <c r="W116" s="240"/>
      <c r="X116" s="261"/>
      <c r="Y116" s="240"/>
      <c r="Z116" s="240"/>
      <c r="AA116" s="240"/>
      <c r="AB116" s="261"/>
      <c r="AC116" s="240"/>
      <c r="AD116" s="240"/>
      <c r="AE116" s="240"/>
      <c r="AF116" s="261"/>
      <c r="AG116" s="240">
        <f>Y116+U116</f>
        <v>0</v>
      </c>
      <c r="AH116" s="262"/>
      <c r="AI116" s="240"/>
      <c r="AJ116" s="261"/>
      <c r="AK116" s="240">
        <f>AG116-M116</f>
        <v>0</v>
      </c>
      <c r="AL116" s="262"/>
    </row>
    <row r="117" spans="1:38" ht="18" customHeight="1">
      <c r="A117" s="250"/>
      <c r="B117" s="251" t="s">
        <v>95</v>
      </c>
      <c r="C117" s="252"/>
      <c r="D117" s="252"/>
      <c r="E117" s="252"/>
      <c r="F117" s="252"/>
      <c r="G117" s="251"/>
      <c r="H117" s="253"/>
      <c r="I117" s="254">
        <f>+I114+I116</f>
        <v>0</v>
      </c>
      <c r="J117" s="254"/>
      <c r="K117" s="254"/>
      <c r="L117" s="253"/>
      <c r="M117" s="254">
        <f>+M114+M116</f>
        <v>0</v>
      </c>
      <c r="N117" s="254"/>
      <c r="O117" s="254"/>
      <c r="P117" s="253"/>
      <c r="Q117" s="254">
        <f>+Q114+Q116</f>
        <v>0</v>
      </c>
      <c r="R117" s="254"/>
      <c r="S117" s="254"/>
      <c r="T117" s="253"/>
      <c r="U117" s="254">
        <f>+U114+U116</f>
        <v>0</v>
      </c>
      <c r="V117" s="254"/>
      <c r="W117" s="254"/>
      <c r="X117" s="253"/>
      <c r="Y117" s="254">
        <f>+Y114+Y116</f>
        <v>0</v>
      </c>
      <c r="Z117" s="254"/>
      <c r="AA117" s="254"/>
      <c r="AB117" s="253"/>
      <c r="AC117" s="254">
        <f>+AC114+AC116</f>
        <v>0</v>
      </c>
      <c r="AD117" s="254"/>
      <c r="AE117" s="254"/>
      <c r="AF117" s="253"/>
      <c r="AG117" s="254">
        <f>+AG114+AG116</f>
        <v>0</v>
      </c>
      <c r="AH117" s="257"/>
      <c r="AI117" s="254"/>
      <c r="AJ117" s="253"/>
      <c r="AK117" s="254">
        <f>+AK114+AK116</f>
        <v>0</v>
      </c>
      <c r="AL117" s="257"/>
    </row>
    <row r="118" spans="1:38" ht="18" customHeight="1">
      <c r="A118" s="234"/>
      <c r="B118" s="237"/>
      <c r="C118" s="237"/>
      <c r="D118" s="237"/>
      <c r="E118" s="237"/>
      <c r="F118" s="237"/>
      <c r="G118" s="237"/>
      <c r="H118" s="269"/>
      <c r="I118" s="270"/>
      <c r="J118" s="270"/>
      <c r="K118" s="270"/>
      <c r="L118" s="269"/>
      <c r="M118" s="270"/>
      <c r="N118" s="270"/>
      <c r="O118" s="270"/>
      <c r="P118" s="269"/>
      <c r="Q118" s="270"/>
      <c r="R118" s="270"/>
      <c r="S118" s="270"/>
      <c r="T118" s="269"/>
      <c r="U118" s="270"/>
      <c r="V118" s="270"/>
      <c r="W118" s="270"/>
      <c r="X118" s="269"/>
      <c r="Y118" s="270"/>
      <c r="Z118" s="270"/>
      <c r="AA118" s="270"/>
      <c r="AB118" s="269"/>
      <c r="AC118" s="270"/>
      <c r="AD118" s="270"/>
      <c r="AE118" s="270"/>
      <c r="AF118" s="269"/>
      <c r="AG118" s="365"/>
      <c r="AH118" s="271"/>
      <c r="AI118" s="270"/>
      <c r="AJ118" s="269"/>
      <c r="AK118" s="270"/>
      <c r="AL118" s="271"/>
    </row>
    <row r="119" spans="1:38" ht="18" customHeight="1">
      <c r="A119" s="250"/>
      <c r="B119" s="251" t="s">
        <v>93</v>
      </c>
      <c r="C119" s="251"/>
      <c r="D119" s="251"/>
      <c r="E119" s="251"/>
      <c r="F119" s="251"/>
      <c r="G119" s="251"/>
      <c r="H119" s="253"/>
      <c r="I119" s="254"/>
      <c r="J119" s="254"/>
      <c r="K119" s="254"/>
      <c r="L119" s="253"/>
      <c r="M119" s="254"/>
      <c r="N119" s="254"/>
      <c r="O119" s="254"/>
      <c r="P119" s="253"/>
      <c r="Q119" s="254"/>
      <c r="R119" s="254"/>
      <c r="S119" s="254"/>
      <c r="T119" s="253"/>
      <c r="U119" s="254"/>
      <c r="V119" s="254"/>
      <c r="W119" s="254"/>
      <c r="X119" s="253"/>
      <c r="Y119" s="254"/>
      <c r="Z119" s="254"/>
      <c r="AA119" s="254"/>
      <c r="AB119" s="253"/>
      <c r="AC119" s="254"/>
      <c r="AD119" s="254"/>
      <c r="AE119" s="254"/>
      <c r="AF119" s="253"/>
      <c r="AG119" s="254"/>
      <c r="AH119" s="257"/>
      <c r="AI119" s="254"/>
      <c r="AJ119" s="253"/>
      <c r="AK119" s="254"/>
      <c r="AL119" s="257"/>
    </row>
    <row r="120" spans="1:38" ht="18" customHeight="1">
      <c r="A120" s="250"/>
      <c r="B120" s="252"/>
      <c r="C120" s="251" t="s">
        <v>42</v>
      </c>
      <c r="D120" s="252"/>
      <c r="E120" s="252"/>
      <c r="F120" s="252"/>
      <c r="G120" s="251"/>
      <c r="H120" s="253"/>
      <c r="I120" s="254"/>
      <c r="J120" s="254"/>
      <c r="K120" s="254"/>
      <c r="L120" s="253"/>
      <c r="M120" s="254"/>
      <c r="N120" s="254"/>
      <c r="O120" s="254"/>
      <c r="P120" s="253"/>
      <c r="Q120" s="254">
        <v>0</v>
      </c>
      <c r="R120" s="254"/>
      <c r="S120" s="254"/>
      <c r="T120" s="253"/>
      <c r="U120" s="254"/>
      <c r="V120" s="254"/>
      <c r="W120" s="254"/>
      <c r="X120" s="253"/>
      <c r="Y120" s="254">
        <v>0</v>
      </c>
      <c r="Z120" s="254"/>
      <c r="AA120" s="254"/>
      <c r="AB120" s="253"/>
      <c r="AC120" s="254">
        <v>0</v>
      </c>
      <c r="AD120" s="254"/>
      <c r="AE120" s="254"/>
      <c r="AF120" s="253"/>
      <c r="AG120" s="254"/>
      <c r="AH120" s="257"/>
      <c r="AI120" s="254"/>
      <c r="AJ120" s="253"/>
      <c r="AK120" s="254">
        <f>AG120-M120</f>
        <v>0</v>
      </c>
      <c r="AL120" s="257"/>
    </row>
    <row r="121" spans="1:38" ht="18" customHeight="1">
      <c r="A121" s="263"/>
      <c r="B121" s="260"/>
      <c r="C121" s="259" t="s">
        <v>70</v>
      </c>
      <c r="D121" s="260"/>
      <c r="E121" s="260"/>
      <c r="F121" s="260"/>
      <c r="G121" s="259"/>
      <c r="H121" s="261"/>
      <c r="I121" s="240"/>
      <c r="J121" s="240"/>
      <c r="K121" s="240"/>
      <c r="L121" s="261"/>
      <c r="M121" s="240"/>
      <c r="N121" s="240"/>
      <c r="O121" s="240"/>
      <c r="P121" s="261"/>
      <c r="Q121" s="240">
        <v>0</v>
      </c>
      <c r="R121" s="240"/>
      <c r="S121" s="240"/>
      <c r="T121" s="261"/>
      <c r="U121" s="240"/>
      <c r="V121" s="240"/>
      <c r="W121" s="240"/>
      <c r="X121" s="261"/>
      <c r="Y121" s="240">
        <v>0</v>
      </c>
      <c r="Z121" s="240"/>
      <c r="AA121" s="240"/>
      <c r="AB121" s="261"/>
      <c r="AC121" s="240">
        <v>0</v>
      </c>
      <c r="AD121" s="240"/>
      <c r="AE121" s="240"/>
      <c r="AF121" s="261"/>
      <c r="AG121" s="240"/>
      <c r="AH121" s="262"/>
      <c r="AI121" s="240"/>
      <c r="AJ121" s="261"/>
      <c r="AK121" s="240">
        <f>AG121-M121</f>
        <v>0</v>
      </c>
      <c r="AL121" s="262"/>
    </row>
    <row r="122" spans="1:38" ht="18" customHeight="1">
      <c r="A122" s="263"/>
      <c r="B122" s="259" t="s">
        <v>94</v>
      </c>
      <c r="C122" s="260"/>
      <c r="D122" s="260"/>
      <c r="E122" s="260"/>
      <c r="F122" s="260"/>
      <c r="G122" s="259"/>
      <c r="H122" s="261"/>
      <c r="I122" s="240">
        <f>I121+I120+I117</f>
        <v>0</v>
      </c>
      <c r="J122" s="240"/>
      <c r="K122" s="240"/>
      <c r="L122" s="261"/>
      <c r="M122" s="240">
        <f>M121+M120+M117</f>
        <v>0</v>
      </c>
      <c r="N122" s="240"/>
      <c r="O122" s="240"/>
      <c r="P122" s="261"/>
      <c r="Q122" s="240">
        <f>Q121+Q120+Q117</f>
        <v>0</v>
      </c>
      <c r="R122" s="240"/>
      <c r="S122" s="240"/>
      <c r="T122" s="261"/>
      <c r="U122" s="240">
        <f>U121+U120+U117</f>
        <v>0</v>
      </c>
      <c r="V122" s="240"/>
      <c r="W122" s="240"/>
      <c r="X122" s="261"/>
      <c r="Y122" s="240">
        <f>Y121+Y120+Y117</f>
        <v>0</v>
      </c>
      <c r="Z122" s="240"/>
      <c r="AA122" s="240"/>
      <c r="AB122" s="261"/>
      <c r="AC122" s="240">
        <f>AC121+AC120+AC117</f>
        <v>0</v>
      </c>
      <c r="AD122" s="240"/>
      <c r="AE122" s="240"/>
      <c r="AF122" s="261"/>
      <c r="AG122" s="240">
        <f>AG121+AG120+AG117</f>
        <v>0</v>
      </c>
      <c r="AH122" s="262"/>
      <c r="AI122" s="240"/>
      <c r="AJ122" s="261"/>
      <c r="AK122" s="240">
        <f>AK121+AK120+AK117</f>
        <v>0</v>
      </c>
      <c r="AL122" s="262"/>
    </row>
    <row r="123" ht="15.75">
      <c r="AM123" s="9"/>
    </row>
    <row r="124" ht="18" customHeight="1">
      <c r="AM124" s="9"/>
    </row>
    <row r="125" spans="1:39" ht="18" customHeight="1" hidden="1">
      <c r="A125" s="283" t="s">
        <v>101</v>
      </c>
      <c r="B125" s="283"/>
      <c r="C125" s="283"/>
      <c r="D125" s="283"/>
      <c r="E125" s="283"/>
      <c r="F125" s="283"/>
      <c r="G125" s="283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9"/>
    </row>
    <row r="126" spans="1:38" ht="18" customHeight="1" hidden="1">
      <c r="A126" s="226"/>
      <c r="B126" s="227"/>
      <c r="C126" s="227"/>
      <c r="D126" s="227"/>
      <c r="E126" s="227"/>
      <c r="F126" s="227"/>
      <c r="G126" s="227"/>
      <c r="H126" s="228" t="s">
        <v>80</v>
      </c>
      <c r="I126" s="229"/>
      <c r="J126" s="229"/>
      <c r="K126" s="230"/>
      <c r="L126" s="228" t="s">
        <v>81</v>
      </c>
      <c r="M126" s="229"/>
      <c r="N126" s="229"/>
      <c r="O126" s="230"/>
      <c r="P126" s="231">
        <v>2007</v>
      </c>
      <c r="Q126" s="232"/>
      <c r="R126" s="232"/>
      <c r="S126" s="230"/>
      <c r="T126" s="231">
        <v>2007</v>
      </c>
      <c r="U126" s="232"/>
      <c r="V126" s="232"/>
      <c r="W126" s="230"/>
      <c r="X126" s="231">
        <v>2007</v>
      </c>
      <c r="Y126" s="232"/>
      <c r="Z126" s="232"/>
      <c r="AA126" s="230"/>
      <c r="AB126" s="231">
        <v>2007</v>
      </c>
      <c r="AC126" s="232"/>
      <c r="AD126" s="232"/>
      <c r="AE126" s="230"/>
      <c r="AF126" s="231">
        <v>2007</v>
      </c>
      <c r="AG126" s="232"/>
      <c r="AH126" s="232"/>
      <c r="AI126" s="230"/>
      <c r="AJ126" s="228" t="s">
        <v>82</v>
      </c>
      <c r="AK126" s="229"/>
      <c r="AL126" s="233"/>
    </row>
    <row r="127" spans="1:38" ht="18" customHeight="1" hidden="1">
      <c r="A127" s="234"/>
      <c r="B127" s="235"/>
      <c r="C127" s="236"/>
      <c r="D127" s="236"/>
      <c r="E127" s="237"/>
      <c r="F127" s="235"/>
      <c r="G127" s="237"/>
      <c r="H127" s="238" t="s">
        <v>106</v>
      </c>
      <c r="I127" s="239"/>
      <c r="J127" s="239"/>
      <c r="K127" s="240"/>
      <c r="L127" s="238" t="s">
        <v>104</v>
      </c>
      <c r="M127" s="239"/>
      <c r="N127" s="239"/>
      <c r="O127" s="240"/>
      <c r="P127" s="238" t="s">
        <v>131</v>
      </c>
      <c r="Q127" s="241"/>
      <c r="R127" s="241"/>
      <c r="S127" s="240"/>
      <c r="T127" s="238" t="s">
        <v>118</v>
      </c>
      <c r="U127" s="239"/>
      <c r="V127" s="239"/>
      <c r="W127" s="240"/>
      <c r="X127" s="238" t="s">
        <v>119</v>
      </c>
      <c r="Y127" s="241"/>
      <c r="Z127" s="241"/>
      <c r="AA127" s="240"/>
      <c r="AB127" s="238" t="s">
        <v>120</v>
      </c>
      <c r="AC127" s="241"/>
      <c r="AD127" s="241"/>
      <c r="AE127" s="240"/>
      <c r="AF127" s="238" t="s">
        <v>110</v>
      </c>
      <c r="AG127" s="239"/>
      <c r="AH127" s="239"/>
      <c r="AI127" s="240"/>
      <c r="AJ127" s="238" t="s">
        <v>115</v>
      </c>
      <c r="AK127" s="239"/>
      <c r="AL127" s="242"/>
    </row>
    <row r="128" spans="1:38" ht="18" customHeight="1" hidden="1" thickBot="1">
      <c r="A128" s="243" t="s">
        <v>111</v>
      </c>
      <c r="B128" s="244"/>
      <c r="C128" s="244"/>
      <c r="D128" s="244"/>
      <c r="E128" s="244"/>
      <c r="F128" s="244"/>
      <c r="G128" s="244"/>
      <c r="H128" s="245" t="s">
        <v>112</v>
      </c>
      <c r="I128" s="246" t="s">
        <v>39</v>
      </c>
      <c r="J128" s="247" t="s">
        <v>114</v>
      </c>
      <c r="K128" s="248"/>
      <c r="L128" s="245" t="s">
        <v>112</v>
      </c>
      <c r="M128" s="246" t="s">
        <v>39</v>
      </c>
      <c r="N128" s="247" t="s">
        <v>114</v>
      </c>
      <c r="O128" s="248"/>
      <c r="P128" s="245" t="s">
        <v>112</v>
      </c>
      <c r="Q128" s="246" t="s">
        <v>39</v>
      </c>
      <c r="R128" s="247" t="s">
        <v>114</v>
      </c>
      <c r="S128" s="248"/>
      <c r="T128" s="245" t="s">
        <v>112</v>
      </c>
      <c r="U128" s="246" t="s">
        <v>39</v>
      </c>
      <c r="V128" s="247" t="s">
        <v>114</v>
      </c>
      <c r="W128" s="248"/>
      <c r="X128" s="245" t="s">
        <v>112</v>
      </c>
      <c r="Y128" s="246" t="s">
        <v>39</v>
      </c>
      <c r="Z128" s="247" t="s">
        <v>114</v>
      </c>
      <c r="AA128" s="248"/>
      <c r="AB128" s="245" t="s">
        <v>112</v>
      </c>
      <c r="AC128" s="246" t="s">
        <v>39</v>
      </c>
      <c r="AD128" s="247" t="s">
        <v>114</v>
      </c>
      <c r="AE128" s="248"/>
      <c r="AF128" s="245" t="s">
        <v>112</v>
      </c>
      <c r="AG128" s="246" t="s">
        <v>39</v>
      </c>
      <c r="AH128" s="247" t="s">
        <v>114</v>
      </c>
      <c r="AI128" s="248"/>
      <c r="AJ128" s="245" t="s">
        <v>112</v>
      </c>
      <c r="AK128" s="246" t="s">
        <v>39</v>
      </c>
      <c r="AL128" s="249" t="s">
        <v>114</v>
      </c>
    </row>
    <row r="129" spans="1:38" ht="18" customHeight="1" hidden="1">
      <c r="A129" s="250"/>
      <c r="B129" s="560" t="s">
        <v>65</v>
      </c>
      <c r="C129" s="560"/>
      <c r="D129" s="560"/>
      <c r="E129" s="560"/>
      <c r="F129" s="560"/>
      <c r="G129" s="561"/>
      <c r="H129" s="253"/>
      <c r="I129" s="254"/>
      <c r="J129" s="255">
        <v>0</v>
      </c>
      <c r="K129" s="254"/>
      <c r="L129" s="253"/>
      <c r="M129" s="254"/>
      <c r="N129" s="255">
        <v>0</v>
      </c>
      <c r="O129" s="254"/>
      <c r="P129" s="253"/>
      <c r="Q129" s="254"/>
      <c r="R129" s="255">
        <v>0</v>
      </c>
      <c r="S129" s="254"/>
      <c r="T129" s="253">
        <f aca="true" t="shared" si="2" ref="T129:V132">P129+L129</f>
        <v>0</v>
      </c>
      <c r="U129" s="254">
        <f t="shared" si="2"/>
        <v>0</v>
      </c>
      <c r="V129" s="254">
        <f t="shared" si="2"/>
        <v>0</v>
      </c>
      <c r="W129" s="254"/>
      <c r="X129" s="253">
        <v>0</v>
      </c>
      <c r="Y129" s="254">
        <v>0</v>
      </c>
      <c r="Z129" s="255">
        <v>0</v>
      </c>
      <c r="AA129" s="254"/>
      <c r="AB129" s="253">
        <v>0</v>
      </c>
      <c r="AC129" s="254">
        <v>0</v>
      </c>
      <c r="AD129" s="255">
        <v>0</v>
      </c>
      <c r="AE129" s="254"/>
      <c r="AF129" s="253">
        <f aca="true" t="shared" si="3" ref="AF129:AH132">X129+T129</f>
        <v>0</v>
      </c>
      <c r="AG129" s="254">
        <f t="shared" si="3"/>
        <v>0</v>
      </c>
      <c r="AH129" s="255">
        <f t="shared" si="3"/>
        <v>0</v>
      </c>
      <c r="AI129" s="254"/>
      <c r="AJ129" s="253">
        <f aca="true" t="shared" si="4" ref="AJ129:AL132">AF129-L129</f>
        <v>0</v>
      </c>
      <c r="AK129" s="254">
        <f t="shared" si="4"/>
        <v>0</v>
      </c>
      <c r="AL129" s="256">
        <f t="shared" si="4"/>
        <v>0</v>
      </c>
    </row>
    <row r="130" spans="1:38" ht="18" customHeight="1" hidden="1">
      <c r="A130" s="250"/>
      <c r="B130" s="555" t="s">
        <v>66</v>
      </c>
      <c r="C130" s="555"/>
      <c r="D130" s="555"/>
      <c r="E130" s="555"/>
      <c r="F130" s="555"/>
      <c r="G130" s="556"/>
      <c r="H130" s="253"/>
      <c r="I130" s="254"/>
      <c r="J130" s="254"/>
      <c r="K130" s="254"/>
      <c r="L130" s="253"/>
      <c r="M130" s="254"/>
      <c r="N130" s="254"/>
      <c r="O130" s="254"/>
      <c r="P130" s="253"/>
      <c r="Q130" s="254"/>
      <c r="R130" s="254"/>
      <c r="S130" s="254"/>
      <c r="T130" s="253">
        <f t="shared" si="2"/>
        <v>0</v>
      </c>
      <c r="U130" s="254">
        <f t="shared" si="2"/>
        <v>0</v>
      </c>
      <c r="V130" s="254">
        <f t="shared" si="2"/>
        <v>0</v>
      </c>
      <c r="W130" s="254"/>
      <c r="X130" s="253"/>
      <c r="Y130" s="254"/>
      <c r="Z130" s="254"/>
      <c r="AA130" s="254"/>
      <c r="AB130" s="253"/>
      <c r="AC130" s="254"/>
      <c r="AD130" s="254"/>
      <c r="AE130" s="254"/>
      <c r="AF130" s="253">
        <f t="shared" si="3"/>
        <v>0</v>
      </c>
      <c r="AG130" s="254">
        <f t="shared" si="3"/>
        <v>0</v>
      </c>
      <c r="AH130" s="254">
        <f t="shared" si="3"/>
        <v>0</v>
      </c>
      <c r="AI130" s="254"/>
      <c r="AJ130" s="253">
        <f t="shared" si="4"/>
        <v>0</v>
      </c>
      <c r="AK130" s="254">
        <f t="shared" si="4"/>
        <v>0</v>
      </c>
      <c r="AL130" s="257">
        <f t="shared" si="4"/>
        <v>0</v>
      </c>
    </row>
    <row r="131" spans="1:38" ht="18" customHeight="1" hidden="1">
      <c r="A131" s="250"/>
      <c r="B131" s="555" t="s">
        <v>67</v>
      </c>
      <c r="C131" s="555"/>
      <c r="D131" s="555"/>
      <c r="E131" s="555"/>
      <c r="F131" s="555"/>
      <c r="G131" s="556"/>
      <c r="H131" s="253"/>
      <c r="I131" s="254"/>
      <c r="J131" s="254"/>
      <c r="K131" s="254"/>
      <c r="L131" s="253"/>
      <c r="M131" s="254"/>
      <c r="N131" s="254"/>
      <c r="O131" s="254"/>
      <c r="P131" s="253"/>
      <c r="Q131" s="254"/>
      <c r="R131" s="254"/>
      <c r="S131" s="254"/>
      <c r="T131" s="253">
        <f t="shared" si="2"/>
        <v>0</v>
      </c>
      <c r="U131" s="254">
        <f t="shared" si="2"/>
        <v>0</v>
      </c>
      <c r="V131" s="254">
        <f t="shared" si="2"/>
        <v>0</v>
      </c>
      <c r="W131" s="254"/>
      <c r="X131" s="253"/>
      <c r="Y131" s="254"/>
      <c r="Z131" s="254"/>
      <c r="AA131" s="254"/>
      <c r="AB131" s="253"/>
      <c r="AC131" s="254"/>
      <c r="AD131" s="254"/>
      <c r="AE131" s="254"/>
      <c r="AF131" s="253">
        <f t="shared" si="3"/>
        <v>0</v>
      </c>
      <c r="AG131" s="254">
        <f t="shared" si="3"/>
        <v>0</v>
      </c>
      <c r="AH131" s="254">
        <f t="shared" si="3"/>
        <v>0</v>
      </c>
      <c r="AI131" s="254"/>
      <c r="AJ131" s="253">
        <f t="shared" si="4"/>
        <v>0</v>
      </c>
      <c r="AK131" s="254">
        <f t="shared" si="4"/>
        <v>0</v>
      </c>
      <c r="AL131" s="257">
        <f t="shared" si="4"/>
        <v>0</v>
      </c>
    </row>
    <row r="132" spans="1:38" ht="18" customHeight="1" hidden="1">
      <c r="A132" s="258"/>
      <c r="B132" s="549" t="s">
        <v>68</v>
      </c>
      <c r="C132" s="549"/>
      <c r="D132" s="549"/>
      <c r="E132" s="549"/>
      <c r="F132" s="549"/>
      <c r="G132" s="550"/>
      <c r="H132" s="261"/>
      <c r="I132" s="240"/>
      <c r="J132" s="240"/>
      <c r="K132" s="240"/>
      <c r="L132" s="261"/>
      <c r="M132" s="240"/>
      <c r="N132" s="240"/>
      <c r="O132" s="240"/>
      <c r="P132" s="261"/>
      <c r="Q132" s="240"/>
      <c r="R132" s="240"/>
      <c r="S132" s="240"/>
      <c r="T132" s="261">
        <f t="shared" si="2"/>
        <v>0</v>
      </c>
      <c r="U132" s="240">
        <f t="shared" si="2"/>
        <v>0</v>
      </c>
      <c r="V132" s="240">
        <f t="shared" si="2"/>
        <v>0</v>
      </c>
      <c r="W132" s="240"/>
      <c r="X132" s="261"/>
      <c r="Y132" s="240"/>
      <c r="Z132" s="240"/>
      <c r="AA132" s="240"/>
      <c r="AB132" s="261"/>
      <c r="AC132" s="240"/>
      <c r="AD132" s="240"/>
      <c r="AE132" s="240"/>
      <c r="AF132" s="261">
        <f t="shared" si="3"/>
        <v>0</v>
      </c>
      <c r="AG132" s="240">
        <f t="shared" si="3"/>
        <v>0</v>
      </c>
      <c r="AH132" s="240">
        <f t="shared" si="3"/>
        <v>0</v>
      </c>
      <c r="AI132" s="240"/>
      <c r="AJ132" s="261">
        <f t="shared" si="4"/>
        <v>0</v>
      </c>
      <c r="AK132" s="240">
        <f t="shared" si="4"/>
        <v>0</v>
      </c>
      <c r="AL132" s="262">
        <f t="shared" si="4"/>
        <v>0</v>
      </c>
    </row>
    <row r="133" spans="1:39" ht="18" customHeight="1" hidden="1">
      <c r="A133" s="263"/>
      <c r="B133" s="264"/>
      <c r="C133" s="264" t="s">
        <v>40</v>
      </c>
      <c r="D133" s="265"/>
      <c r="E133" s="265"/>
      <c r="F133" s="265"/>
      <c r="G133" s="264"/>
      <c r="H133" s="266">
        <f>SUM(H129:H132)</f>
        <v>0</v>
      </c>
      <c r="I133" s="267">
        <f>SUM(I129:I132)</f>
        <v>0</v>
      </c>
      <c r="J133" s="267">
        <f>SUM(J129:J132)</f>
        <v>0</v>
      </c>
      <c r="K133" s="267"/>
      <c r="L133" s="266">
        <f>SUM(L129:L132)</f>
        <v>0</v>
      </c>
      <c r="M133" s="267">
        <f>SUM(M129:M132)</f>
        <v>0</v>
      </c>
      <c r="N133" s="267">
        <f>SUM(N129:N132)</f>
        <v>0</v>
      </c>
      <c r="O133" s="267"/>
      <c r="P133" s="266">
        <f>SUM(P129:P132)</f>
        <v>0</v>
      </c>
      <c r="Q133" s="267">
        <f>SUM(Q129:Q132)</f>
        <v>0</v>
      </c>
      <c r="R133" s="267">
        <f>SUM(R129:R132)</f>
        <v>0</v>
      </c>
      <c r="S133" s="267"/>
      <c r="T133" s="266">
        <f>SUM(T129:T132)</f>
        <v>0</v>
      </c>
      <c r="U133" s="267">
        <f>SUM(U129:U132)</f>
        <v>0</v>
      </c>
      <c r="V133" s="267">
        <f>SUM(V129:V132)</f>
        <v>0</v>
      </c>
      <c r="W133" s="267"/>
      <c r="X133" s="266">
        <f>SUM(X129:X132)</f>
        <v>0</v>
      </c>
      <c r="Y133" s="267">
        <f>SUM(Y129:Y132)</f>
        <v>0</v>
      </c>
      <c r="Z133" s="267">
        <f>SUM(Z129:Z132)</f>
        <v>0</v>
      </c>
      <c r="AA133" s="267"/>
      <c r="AB133" s="266">
        <f>SUM(AB129:AB132)</f>
        <v>0</v>
      </c>
      <c r="AC133" s="267">
        <f>SUM(AC129:AC132)</f>
        <v>0</v>
      </c>
      <c r="AD133" s="267">
        <f>SUM(AD129:AD132)</f>
        <v>0</v>
      </c>
      <c r="AE133" s="267"/>
      <c r="AF133" s="266">
        <f>SUM(AF129:AF132)</f>
        <v>0</v>
      </c>
      <c r="AG133" s="267">
        <f>SUM(AG129:AG132)</f>
        <v>0</v>
      </c>
      <c r="AH133" s="267">
        <f>SUM(AH129:AH132)</f>
        <v>0</v>
      </c>
      <c r="AI133" s="267"/>
      <c r="AJ133" s="266">
        <f>SUM(AJ129:AJ132)</f>
        <v>0</v>
      </c>
      <c r="AK133" s="267">
        <f>SUM(AK129:AK132)</f>
        <v>0</v>
      </c>
      <c r="AL133" s="268">
        <f>SUM(AL129:AL132)</f>
        <v>0</v>
      </c>
      <c r="AM133" s="12"/>
    </row>
    <row r="134" spans="1:38" ht="18" customHeight="1" hidden="1">
      <c r="A134" s="234"/>
      <c r="B134" s="237"/>
      <c r="C134" s="237"/>
      <c r="D134" s="237"/>
      <c r="E134" s="237"/>
      <c r="F134" s="237"/>
      <c r="G134" s="237"/>
      <c r="H134" s="269"/>
      <c r="I134" s="270"/>
      <c r="J134" s="270"/>
      <c r="K134" s="270"/>
      <c r="L134" s="269"/>
      <c r="M134" s="270"/>
      <c r="N134" s="270"/>
      <c r="O134" s="270"/>
      <c r="P134" s="269"/>
      <c r="Q134" s="270"/>
      <c r="R134" s="270"/>
      <c r="S134" s="270"/>
      <c r="T134" s="269"/>
      <c r="U134" s="270"/>
      <c r="V134" s="270"/>
      <c r="W134" s="270"/>
      <c r="X134" s="269"/>
      <c r="Y134" s="270"/>
      <c r="Z134" s="270"/>
      <c r="AA134" s="270"/>
      <c r="AB134" s="269"/>
      <c r="AC134" s="270"/>
      <c r="AD134" s="270"/>
      <c r="AE134" s="270"/>
      <c r="AF134" s="269"/>
      <c r="AG134" s="270"/>
      <c r="AH134" s="270"/>
      <c r="AI134" s="270"/>
      <c r="AJ134" s="269"/>
      <c r="AK134" s="270"/>
      <c r="AL134" s="271"/>
    </row>
    <row r="135" spans="1:38" ht="18" customHeight="1" hidden="1">
      <c r="A135" s="263" t="s">
        <v>92</v>
      </c>
      <c r="B135" s="259"/>
      <c r="C135" s="260"/>
      <c r="D135" s="260"/>
      <c r="E135" s="260"/>
      <c r="F135" s="260"/>
      <c r="G135" s="259"/>
      <c r="H135" s="261"/>
      <c r="I135" s="240"/>
      <c r="J135" s="240"/>
      <c r="K135" s="240"/>
      <c r="L135" s="261"/>
      <c r="M135" s="240"/>
      <c r="N135" s="240"/>
      <c r="O135" s="240"/>
      <c r="P135" s="261"/>
      <c r="Q135" s="240"/>
      <c r="R135" s="240"/>
      <c r="S135" s="240"/>
      <c r="T135" s="261"/>
      <c r="U135" s="240">
        <f>+M135+Q135</f>
        <v>0</v>
      </c>
      <c r="V135" s="240"/>
      <c r="W135" s="240"/>
      <c r="X135" s="261"/>
      <c r="Y135" s="240"/>
      <c r="Z135" s="240"/>
      <c r="AA135" s="240"/>
      <c r="AB135" s="261"/>
      <c r="AC135" s="240"/>
      <c r="AD135" s="240"/>
      <c r="AE135" s="240"/>
      <c r="AF135" s="261"/>
      <c r="AG135" s="240">
        <f>Y135+U135</f>
        <v>0</v>
      </c>
      <c r="AH135" s="240"/>
      <c r="AI135" s="240"/>
      <c r="AJ135" s="261"/>
      <c r="AK135" s="240">
        <f>AG135-M135</f>
        <v>0</v>
      </c>
      <c r="AL135" s="262"/>
    </row>
    <row r="136" spans="1:38" ht="18" customHeight="1" hidden="1">
      <c r="A136" s="250"/>
      <c r="B136" s="251" t="s">
        <v>95</v>
      </c>
      <c r="C136" s="252"/>
      <c r="D136" s="252"/>
      <c r="E136" s="252"/>
      <c r="F136" s="252"/>
      <c r="G136" s="251"/>
      <c r="H136" s="253"/>
      <c r="I136" s="254">
        <f>+I133+I135</f>
        <v>0</v>
      </c>
      <c r="J136" s="254"/>
      <c r="K136" s="254"/>
      <c r="L136" s="253"/>
      <c r="M136" s="254">
        <f>+M133+M135</f>
        <v>0</v>
      </c>
      <c r="N136" s="254"/>
      <c r="O136" s="254"/>
      <c r="P136" s="253"/>
      <c r="Q136" s="254">
        <f>+Q133+Q135</f>
        <v>0</v>
      </c>
      <c r="R136" s="254"/>
      <c r="S136" s="254"/>
      <c r="T136" s="253"/>
      <c r="U136" s="254">
        <f>+U133+U135</f>
        <v>0</v>
      </c>
      <c r="V136" s="254"/>
      <c r="W136" s="254"/>
      <c r="X136" s="253"/>
      <c r="Y136" s="254">
        <f>+Y133+Y135</f>
        <v>0</v>
      </c>
      <c r="Z136" s="254"/>
      <c r="AA136" s="254"/>
      <c r="AB136" s="253"/>
      <c r="AC136" s="254">
        <f>+AC133+AC135</f>
        <v>0</v>
      </c>
      <c r="AD136" s="254"/>
      <c r="AE136" s="254"/>
      <c r="AF136" s="253"/>
      <c r="AG136" s="254">
        <f>+AG133+AG135</f>
        <v>0</v>
      </c>
      <c r="AH136" s="254"/>
      <c r="AI136" s="254"/>
      <c r="AJ136" s="253"/>
      <c r="AK136" s="254">
        <f>+AK133+AK135</f>
        <v>0</v>
      </c>
      <c r="AL136" s="257"/>
    </row>
    <row r="137" spans="1:38" ht="18" customHeight="1" hidden="1">
      <c r="A137" s="234"/>
      <c r="B137" s="237"/>
      <c r="C137" s="237"/>
      <c r="D137" s="237"/>
      <c r="E137" s="237"/>
      <c r="F137" s="237"/>
      <c r="G137" s="237"/>
      <c r="H137" s="269"/>
      <c r="I137" s="270"/>
      <c r="J137" s="270"/>
      <c r="K137" s="270"/>
      <c r="L137" s="269"/>
      <c r="M137" s="270"/>
      <c r="N137" s="270"/>
      <c r="O137" s="270"/>
      <c r="P137" s="269"/>
      <c r="Q137" s="270"/>
      <c r="R137" s="270"/>
      <c r="S137" s="270"/>
      <c r="T137" s="269"/>
      <c r="U137" s="270"/>
      <c r="V137" s="270"/>
      <c r="W137" s="270"/>
      <c r="X137" s="269"/>
      <c r="Y137" s="270"/>
      <c r="Z137" s="270"/>
      <c r="AA137" s="270"/>
      <c r="AB137" s="269"/>
      <c r="AC137" s="270"/>
      <c r="AD137" s="270"/>
      <c r="AE137" s="270"/>
      <c r="AF137" s="269"/>
      <c r="AG137" s="270"/>
      <c r="AH137" s="270"/>
      <c r="AI137" s="270"/>
      <c r="AJ137" s="269"/>
      <c r="AK137" s="270"/>
      <c r="AL137" s="271"/>
    </row>
    <row r="138" spans="1:38" ht="18" customHeight="1" hidden="1">
      <c r="A138" s="250"/>
      <c r="B138" s="251" t="s">
        <v>93</v>
      </c>
      <c r="C138" s="251"/>
      <c r="D138" s="251"/>
      <c r="E138" s="251"/>
      <c r="F138" s="251"/>
      <c r="G138" s="251"/>
      <c r="H138" s="253"/>
      <c r="I138" s="254"/>
      <c r="J138" s="254"/>
      <c r="K138" s="254"/>
      <c r="L138" s="253"/>
      <c r="M138" s="254"/>
      <c r="N138" s="254"/>
      <c r="O138" s="254"/>
      <c r="P138" s="253"/>
      <c r="Q138" s="254"/>
      <c r="R138" s="254"/>
      <c r="S138" s="254"/>
      <c r="T138" s="253"/>
      <c r="U138" s="254"/>
      <c r="V138" s="254"/>
      <c r="W138" s="254"/>
      <c r="X138" s="253"/>
      <c r="Y138" s="254"/>
      <c r="Z138" s="254"/>
      <c r="AA138" s="254"/>
      <c r="AB138" s="253"/>
      <c r="AC138" s="254"/>
      <c r="AD138" s="254"/>
      <c r="AE138" s="254"/>
      <c r="AF138" s="253"/>
      <c r="AG138" s="254"/>
      <c r="AH138" s="254"/>
      <c r="AI138" s="254"/>
      <c r="AJ138" s="253"/>
      <c r="AK138" s="254"/>
      <c r="AL138" s="257"/>
    </row>
    <row r="139" spans="1:38" ht="18" customHeight="1" hidden="1">
      <c r="A139" s="250"/>
      <c r="B139" s="252"/>
      <c r="C139" s="251" t="s">
        <v>42</v>
      </c>
      <c r="D139" s="252"/>
      <c r="E139" s="252"/>
      <c r="F139" s="252"/>
      <c r="G139" s="251"/>
      <c r="H139" s="253"/>
      <c r="I139" s="254"/>
      <c r="J139" s="254"/>
      <c r="K139" s="254"/>
      <c r="L139" s="253"/>
      <c r="M139" s="254"/>
      <c r="N139" s="254"/>
      <c r="O139" s="254"/>
      <c r="P139" s="253"/>
      <c r="Q139" s="254">
        <v>0</v>
      </c>
      <c r="R139" s="254"/>
      <c r="S139" s="254"/>
      <c r="T139" s="253"/>
      <c r="U139" s="254"/>
      <c r="V139" s="254"/>
      <c r="W139" s="254"/>
      <c r="X139" s="253"/>
      <c r="Y139" s="254">
        <v>0</v>
      </c>
      <c r="Z139" s="254"/>
      <c r="AA139" s="254"/>
      <c r="AB139" s="253"/>
      <c r="AC139" s="254">
        <v>0</v>
      </c>
      <c r="AD139" s="254"/>
      <c r="AE139" s="254"/>
      <c r="AF139" s="253"/>
      <c r="AG139" s="254"/>
      <c r="AH139" s="254"/>
      <c r="AI139" s="254"/>
      <c r="AJ139" s="253"/>
      <c r="AK139" s="254">
        <f>AG139-M139</f>
        <v>0</v>
      </c>
      <c r="AL139" s="257"/>
    </row>
    <row r="140" spans="1:38" ht="18" customHeight="1" hidden="1">
      <c r="A140" s="263"/>
      <c r="B140" s="260"/>
      <c r="C140" s="259" t="s">
        <v>70</v>
      </c>
      <c r="D140" s="260"/>
      <c r="E140" s="260"/>
      <c r="F140" s="260"/>
      <c r="G140" s="259"/>
      <c r="H140" s="261"/>
      <c r="I140" s="240"/>
      <c r="J140" s="240"/>
      <c r="K140" s="240"/>
      <c r="L140" s="261"/>
      <c r="M140" s="240"/>
      <c r="N140" s="240"/>
      <c r="O140" s="240"/>
      <c r="P140" s="261"/>
      <c r="Q140" s="240">
        <v>0</v>
      </c>
      <c r="R140" s="240"/>
      <c r="S140" s="240"/>
      <c r="T140" s="261"/>
      <c r="U140" s="240"/>
      <c r="V140" s="240"/>
      <c r="W140" s="240"/>
      <c r="X140" s="261"/>
      <c r="Y140" s="240">
        <v>0</v>
      </c>
      <c r="Z140" s="240"/>
      <c r="AA140" s="240"/>
      <c r="AB140" s="261"/>
      <c r="AC140" s="240">
        <v>0</v>
      </c>
      <c r="AD140" s="240"/>
      <c r="AE140" s="240"/>
      <c r="AF140" s="261"/>
      <c r="AG140" s="240"/>
      <c r="AH140" s="240"/>
      <c r="AI140" s="240"/>
      <c r="AJ140" s="261"/>
      <c r="AK140" s="240">
        <f>AG140-M140</f>
        <v>0</v>
      </c>
      <c r="AL140" s="262"/>
    </row>
    <row r="141" spans="1:38" ht="18" customHeight="1" hidden="1">
      <c r="A141" s="263"/>
      <c r="B141" s="259" t="s">
        <v>94</v>
      </c>
      <c r="C141" s="260"/>
      <c r="D141" s="260"/>
      <c r="E141" s="260"/>
      <c r="F141" s="260"/>
      <c r="G141" s="259"/>
      <c r="H141" s="261"/>
      <c r="I141" s="240">
        <f>I140+I139+I136</f>
        <v>0</v>
      </c>
      <c r="J141" s="240"/>
      <c r="K141" s="240"/>
      <c r="L141" s="261"/>
      <c r="M141" s="240">
        <f>M140+M139+M136</f>
        <v>0</v>
      </c>
      <c r="N141" s="240"/>
      <c r="O141" s="240"/>
      <c r="P141" s="261"/>
      <c r="Q141" s="240">
        <f>Q140+Q139+Q136</f>
        <v>0</v>
      </c>
      <c r="R141" s="240"/>
      <c r="S141" s="240"/>
      <c r="T141" s="261"/>
      <c r="U141" s="240">
        <f>U140+U139+U136</f>
        <v>0</v>
      </c>
      <c r="V141" s="240"/>
      <c r="W141" s="240"/>
      <c r="X141" s="261"/>
      <c r="Y141" s="240">
        <f>Y140+Y139+Y136</f>
        <v>0</v>
      </c>
      <c r="Z141" s="240"/>
      <c r="AA141" s="240"/>
      <c r="AB141" s="261"/>
      <c r="AC141" s="240">
        <f>AC140+AC139+AC136</f>
        <v>0</v>
      </c>
      <c r="AD141" s="240"/>
      <c r="AE141" s="240"/>
      <c r="AF141" s="261"/>
      <c r="AG141" s="240">
        <f>AG140+AG139+AG136</f>
        <v>0</v>
      </c>
      <c r="AH141" s="240"/>
      <c r="AI141" s="240"/>
      <c r="AJ141" s="261"/>
      <c r="AK141" s="240">
        <f>AK140+AK139+AK136</f>
        <v>0</v>
      </c>
      <c r="AL141" s="262"/>
    </row>
    <row r="142" spans="3:6" ht="18" customHeight="1">
      <c r="C142" s="11"/>
      <c r="D142" s="11"/>
      <c r="E142" s="11"/>
      <c r="F142" s="11"/>
    </row>
    <row r="143" spans="3:6" ht="18" customHeight="1">
      <c r="C143" s="11"/>
      <c r="D143" s="11"/>
      <c r="E143" s="11"/>
      <c r="F143" s="11"/>
    </row>
  </sheetData>
  <sheetProtection/>
  <mergeCells count="14">
    <mergeCell ref="A15:U15"/>
    <mergeCell ref="A16:U16"/>
    <mergeCell ref="AF6:AH6"/>
    <mergeCell ref="AF7:AF9"/>
    <mergeCell ref="AG7:AG9"/>
    <mergeCell ref="AH7:AH9"/>
    <mergeCell ref="B132:G132"/>
    <mergeCell ref="A62:C62"/>
    <mergeCell ref="A64:C64"/>
    <mergeCell ref="A63:C63"/>
    <mergeCell ref="B131:G131"/>
    <mergeCell ref="B130:G130"/>
    <mergeCell ref="A80:G80"/>
    <mergeCell ref="B129:G129"/>
  </mergeCells>
  <printOptions horizontalCentered="1"/>
  <pageMargins left="0.5" right="0.4" top="0.5" bottom="0.25" header="0" footer="0"/>
  <pageSetup firstPageNumber="8" useFirstPageNumber="1" fitToHeight="0" fitToWidth="1" horizontalDpi="300" verticalDpi="300" orientation="landscape" scale="50" r:id="rId1"/>
  <headerFooter alignWithMargins="0">
    <oddFooter>&amp;C&amp;"Times New Roman,Regular"Exhibit B - Summary of Requirements</oddFooter>
  </headerFooter>
  <rowBreaks count="1" manualBreakCount="1">
    <brk id="66" max="3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K32" sqref="K32"/>
    </sheetView>
  </sheetViews>
  <sheetFormatPr defaultColWidth="7.21484375" defaultRowHeight="15"/>
  <cols>
    <col min="1" max="1" width="43.10546875" style="34" customWidth="1"/>
    <col min="2" max="2" width="42.4453125" style="34" customWidth="1"/>
    <col min="3" max="3" width="4.6640625" style="34" customWidth="1"/>
    <col min="4" max="4" width="7.5546875" style="34" customWidth="1"/>
    <col min="5" max="5" width="4.6640625" style="34" customWidth="1"/>
    <col min="6" max="6" width="7.21484375" style="34" customWidth="1"/>
    <col min="7" max="7" width="11.21484375" style="34" customWidth="1"/>
    <col min="8" max="16384" width="7.21484375" style="34" customWidth="1"/>
  </cols>
  <sheetData>
    <row r="1" ht="15.75">
      <c r="A1" s="43" t="s">
        <v>17</v>
      </c>
    </row>
    <row r="2" ht="20.25">
      <c r="A2" s="32"/>
    </row>
    <row r="4" spans="1:7" ht="15.75">
      <c r="A4" s="44" t="s">
        <v>214</v>
      </c>
      <c r="B4" s="42"/>
      <c r="C4" s="42"/>
      <c r="D4" s="42"/>
      <c r="E4" s="42"/>
      <c r="F4" s="42"/>
      <c r="G4" s="42"/>
    </row>
    <row r="5" spans="1:7" ht="15.75">
      <c r="A5" s="46" t="str">
        <f>'(B) Sum of Req '!A69</f>
        <v>Office on Violence Against Women</v>
      </c>
      <c r="B5" s="42"/>
      <c r="C5" s="42"/>
      <c r="D5" s="42"/>
      <c r="E5" s="42"/>
      <c r="F5" s="42"/>
      <c r="G5" s="42"/>
    </row>
    <row r="6" spans="1:7" ht="12.75">
      <c r="A6" s="45" t="s">
        <v>89</v>
      </c>
      <c r="B6" s="42"/>
      <c r="C6" s="42"/>
      <c r="D6" s="42"/>
      <c r="E6" s="42"/>
      <c r="F6" s="42"/>
      <c r="G6" s="42"/>
    </row>
    <row r="7" spans="1:7" ht="12.75">
      <c r="A7" s="272"/>
      <c r="B7" s="42"/>
      <c r="C7" s="42"/>
      <c r="D7" s="42"/>
      <c r="E7" s="42"/>
      <c r="F7" s="42"/>
      <c r="G7" s="42"/>
    </row>
    <row r="9" spans="1:7" ht="12.75">
      <c r="A9" s="276" t="s">
        <v>84</v>
      </c>
      <c r="B9" s="51" t="s">
        <v>132</v>
      </c>
      <c r="C9" s="52" t="s">
        <v>65</v>
      </c>
      <c r="D9" s="53"/>
      <c r="E9" s="53"/>
      <c r="F9" s="54"/>
      <c r="G9" s="55" t="s">
        <v>40</v>
      </c>
    </row>
    <row r="10" spans="1:7" ht="12.75">
      <c r="A10" s="275"/>
      <c r="B10" s="57" t="s">
        <v>133</v>
      </c>
      <c r="C10" s="58" t="s">
        <v>112</v>
      </c>
      <c r="D10" s="58" t="s">
        <v>123</v>
      </c>
      <c r="E10" s="58" t="s">
        <v>39</v>
      </c>
      <c r="F10" s="59" t="s">
        <v>114</v>
      </c>
      <c r="G10" s="59" t="s">
        <v>119</v>
      </c>
    </row>
    <row r="11" spans="1:7" ht="12.75">
      <c r="A11" s="538" t="s">
        <v>242</v>
      </c>
      <c r="B11" s="424" t="s">
        <v>185</v>
      </c>
      <c r="C11" s="480">
        <v>0</v>
      </c>
      <c r="D11" s="479">
        <v>0</v>
      </c>
      <c r="E11" s="479">
        <v>0</v>
      </c>
      <c r="F11" s="404">
        <v>25000</v>
      </c>
      <c r="G11" s="490">
        <f aca="true" t="shared" si="0" ref="G11:G16">+F11</f>
        <v>25000</v>
      </c>
    </row>
    <row r="12" spans="1:7" ht="12.75">
      <c r="A12" s="538" t="s">
        <v>277</v>
      </c>
      <c r="B12" s="424" t="s">
        <v>185</v>
      </c>
      <c r="C12" s="480">
        <v>0</v>
      </c>
      <c r="D12" s="479">
        <v>0</v>
      </c>
      <c r="E12" s="479">
        <v>0</v>
      </c>
      <c r="F12" s="404">
        <v>3000</v>
      </c>
      <c r="G12" s="490">
        <f t="shared" si="0"/>
        <v>3000</v>
      </c>
    </row>
    <row r="13" spans="1:7" ht="12.75">
      <c r="A13" s="537" t="s">
        <v>223</v>
      </c>
      <c r="B13" s="424" t="s">
        <v>185</v>
      </c>
      <c r="C13" s="480">
        <v>0</v>
      </c>
      <c r="D13" s="479">
        <v>0</v>
      </c>
      <c r="E13" s="479">
        <v>0</v>
      </c>
      <c r="F13" s="404">
        <v>20000</v>
      </c>
      <c r="G13" s="490">
        <f t="shared" si="0"/>
        <v>20000</v>
      </c>
    </row>
    <row r="14" spans="1:7" ht="12.75">
      <c r="A14" s="537" t="s">
        <v>9</v>
      </c>
      <c r="B14" s="424" t="s">
        <v>185</v>
      </c>
      <c r="C14" s="480">
        <v>0</v>
      </c>
      <c r="D14" s="479">
        <v>0</v>
      </c>
      <c r="E14" s="479">
        <v>0</v>
      </c>
      <c r="F14" s="404">
        <v>9000</v>
      </c>
      <c r="G14" s="490">
        <f t="shared" si="0"/>
        <v>9000</v>
      </c>
    </row>
    <row r="15" spans="1:7" ht="12.75">
      <c r="A15" s="537" t="s">
        <v>221</v>
      </c>
      <c r="B15" s="424" t="s">
        <v>185</v>
      </c>
      <c r="C15" s="480">
        <v>0</v>
      </c>
      <c r="D15" s="479">
        <v>0</v>
      </c>
      <c r="E15" s="479">
        <v>0</v>
      </c>
      <c r="F15" s="404">
        <v>14000</v>
      </c>
      <c r="G15" s="490">
        <f t="shared" si="0"/>
        <v>14000</v>
      </c>
    </row>
    <row r="16" spans="1:7" ht="12.75">
      <c r="A16" s="537" t="s">
        <v>8</v>
      </c>
      <c r="B16" s="424" t="s">
        <v>185</v>
      </c>
      <c r="C16" s="480">
        <v>0</v>
      </c>
      <c r="D16" s="479">
        <v>0</v>
      </c>
      <c r="E16" s="479">
        <v>0</v>
      </c>
      <c r="F16" s="404">
        <v>2000</v>
      </c>
      <c r="G16" s="490">
        <f t="shared" si="0"/>
        <v>2000</v>
      </c>
    </row>
    <row r="17" spans="1:7" ht="12.75">
      <c r="A17" s="537" t="s">
        <v>183</v>
      </c>
      <c r="B17" s="424" t="s">
        <v>185</v>
      </c>
      <c r="C17" s="480">
        <v>0</v>
      </c>
      <c r="D17" s="479">
        <v>0</v>
      </c>
      <c r="E17" s="479">
        <v>0</v>
      </c>
      <c r="F17" s="404">
        <v>500</v>
      </c>
      <c r="G17" s="490">
        <f>+F17</f>
        <v>500</v>
      </c>
    </row>
    <row r="18" spans="1:7" ht="12.75">
      <c r="A18" s="537" t="s">
        <v>246</v>
      </c>
      <c r="B18" s="424" t="s">
        <v>185</v>
      </c>
      <c r="C18" s="480">
        <v>0</v>
      </c>
      <c r="D18" s="479">
        <v>0</v>
      </c>
      <c r="E18" s="479">
        <v>0</v>
      </c>
      <c r="F18" s="404">
        <v>1000</v>
      </c>
      <c r="G18" s="490">
        <f>+F18</f>
        <v>1000</v>
      </c>
    </row>
    <row r="19" spans="1:7" ht="12.75">
      <c r="A19" s="71" t="s">
        <v>107</v>
      </c>
      <c r="B19" s="422"/>
      <c r="C19" s="64">
        <f>SUM(C17:C17)</f>
        <v>0</v>
      </c>
      <c r="D19" s="65">
        <f>SUM(D17:D17)</f>
        <v>0</v>
      </c>
      <c r="E19" s="65">
        <f>SUM(E17:E17)</f>
        <v>0</v>
      </c>
      <c r="F19" s="66">
        <f>SUM(F11:F18)</f>
        <v>74500</v>
      </c>
      <c r="G19" s="423">
        <f>SUM(G11:G18)</f>
        <v>74500</v>
      </c>
    </row>
    <row r="20" spans="1:7" ht="15" customHeight="1">
      <c r="A20" s="67"/>
      <c r="B20" s="61"/>
      <c r="C20" s="67"/>
      <c r="D20" s="62"/>
      <c r="E20" s="62"/>
      <c r="F20" s="68"/>
      <c r="G20" s="68"/>
    </row>
    <row r="21" spans="1:7" ht="15" customHeight="1">
      <c r="A21" s="275" t="s">
        <v>102</v>
      </c>
      <c r="B21" s="51" t="s">
        <v>132</v>
      </c>
      <c r="C21" s="52" t="s">
        <v>65</v>
      </c>
      <c r="D21" s="53"/>
      <c r="E21" s="53"/>
      <c r="F21" s="54"/>
      <c r="G21" s="55" t="s">
        <v>40</v>
      </c>
    </row>
    <row r="22" spans="1:7" ht="15" customHeight="1">
      <c r="A22" s="539"/>
      <c r="B22" s="57" t="s">
        <v>133</v>
      </c>
      <c r="C22" s="58" t="s">
        <v>112</v>
      </c>
      <c r="D22" s="58" t="s">
        <v>123</v>
      </c>
      <c r="E22" s="58" t="s">
        <v>39</v>
      </c>
      <c r="F22" s="59" t="s">
        <v>114</v>
      </c>
      <c r="G22" s="59" t="s">
        <v>120</v>
      </c>
    </row>
    <row r="23" spans="1:7" ht="15" customHeight="1">
      <c r="A23" s="538" t="s">
        <v>222</v>
      </c>
      <c r="B23" s="424" t="s">
        <v>185</v>
      </c>
      <c r="C23" s="480">
        <v>0</v>
      </c>
      <c r="D23" s="479">
        <v>0</v>
      </c>
      <c r="E23" s="479">
        <v>0</v>
      </c>
      <c r="F23" s="491">
        <v>-28000</v>
      </c>
      <c r="G23" s="492">
        <f aca="true" t="shared" si="1" ref="G23:G33">+F23</f>
        <v>-28000</v>
      </c>
    </row>
    <row r="24" spans="1:7" ht="15" customHeight="1">
      <c r="A24" s="538" t="s">
        <v>224</v>
      </c>
      <c r="B24" s="424" t="s">
        <v>185</v>
      </c>
      <c r="C24" s="480">
        <v>0</v>
      </c>
      <c r="D24" s="479">
        <v>0</v>
      </c>
      <c r="E24" s="479">
        <v>0</v>
      </c>
      <c r="F24" s="491">
        <v>-12500</v>
      </c>
      <c r="G24" s="492">
        <f t="shared" si="1"/>
        <v>-12500</v>
      </c>
    </row>
    <row r="25" spans="1:7" ht="15" customHeight="1">
      <c r="A25" s="537" t="s">
        <v>225</v>
      </c>
      <c r="B25" s="424" t="s">
        <v>185</v>
      </c>
      <c r="C25" s="480">
        <v>0</v>
      </c>
      <c r="D25" s="479">
        <v>0</v>
      </c>
      <c r="E25" s="479">
        <v>0</v>
      </c>
      <c r="F25" s="491">
        <v>-3000</v>
      </c>
      <c r="G25" s="492">
        <f t="shared" si="1"/>
        <v>-3000</v>
      </c>
    </row>
    <row r="26" spans="1:7" ht="15" customHeight="1">
      <c r="A26" s="537" t="s">
        <v>229</v>
      </c>
      <c r="B26" s="424" t="s">
        <v>185</v>
      </c>
      <c r="C26" s="480">
        <v>0</v>
      </c>
      <c r="D26" s="479">
        <v>0</v>
      </c>
      <c r="E26" s="479">
        <v>0</v>
      </c>
      <c r="F26" s="491">
        <v>-2750</v>
      </c>
      <c r="G26" s="492">
        <f t="shared" si="1"/>
        <v>-2750</v>
      </c>
    </row>
    <row r="27" spans="1:7" ht="15" customHeight="1">
      <c r="A27" s="537" t="s">
        <v>227</v>
      </c>
      <c r="B27" s="424" t="s">
        <v>185</v>
      </c>
      <c r="C27" s="480">
        <v>0</v>
      </c>
      <c r="D27" s="479">
        <v>0</v>
      </c>
      <c r="E27" s="479">
        <v>0</v>
      </c>
      <c r="F27" s="491">
        <v>-1000</v>
      </c>
      <c r="G27" s="492">
        <f t="shared" si="1"/>
        <v>-1000</v>
      </c>
    </row>
    <row r="28" spans="1:7" ht="15" customHeight="1">
      <c r="A28" s="537" t="s">
        <v>228</v>
      </c>
      <c r="B28" s="424" t="s">
        <v>185</v>
      </c>
      <c r="C28" s="480">
        <v>0</v>
      </c>
      <c r="D28" s="479">
        <v>0</v>
      </c>
      <c r="E28" s="479">
        <v>0</v>
      </c>
      <c r="F28" s="491">
        <v>-3000</v>
      </c>
      <c r="G28" s="492">
        <f t="shared" si="1"/>
        <v>-3000</v>
      </c>
    </row>
    <row r="29" spans="1:7" ht="15" customHeight="1">
      <c r="A29" s="537" t="s">
        <v>197</v>
      </c>
      <c r="B29" s="424" t="s">
        <v>185</v>
      </c>
      <c r="C29" s="480">
        <v>0</v>
      </c>
      <c r="D29" s="479">
        <v>0</v>
      </c>
      <c r="E29" s="479">
        <v>0</v>
      </c>
      <c r="F29" s="491">
        <v>-2500</v>
      </c>
      <c r="G29" s="492">
        <f t="shared" si="1"/>
        <v>-2500</v>
      </c>
    </row>
    <row r="30" spans="1:7" ht="15" customHeight="1">
      <c r="A30" s="537" t="s">
        <v>7</v>
      </c>
      <c r="B30" s="424" t="s">
        <v>185</v>
      </c>
      <c r="C30" s="480">
        <v>0</v>
      </c>
      <c r="D30" s="479">
        <v>0</v>
      </c>
      <c r="E30" s="479">
        <v>0</v>
      </c>
      <c r="F30" s="491">
        <v>-3000</v>
      </c>
      <c r="G30" s="492">
        <f t="shared" si="1"/>
        <v>-3000</v>
      </c>
    </row>
    <row r="31" spans="1:7" ht="15" customHeight="1">
      <c r="A31" s="538" t="s">
        <v>6</v>
      </c>
      <c r="B31" s="424" t="s">
        <v>185</v>
      </c>
      <c r="C31" s="480">
        <v>0</v>
      </c>
      <c r="D31" s="479">
        <v>0</v>
      </c>
      <c r="E31" s="479">
        <v>0</v>
      </c>
      <c r="F31" s="491">
        <v>-3500</v>
      </c>
      <c r="G31" s="492">
        <f t="shared" si="1"/>
        <v>-3500</v>
      </c>
    </row>
    <row r="32" spans="1:7" ht="15" customHeight="1">
      <c r="A32" s="538" t="s">
        <v>11</v>
      </c>
      <c r="B32" s="424" t="s">
        <v>185</v>
      </c>
      <c r="C32" s="480">
        <v>0</v>
      </c>
      <c r="D32" s="479">
        <v>0</v>
      </c>
      <c r="E32" s="479">
        <v>0</v>
      </c>
      <c r="F32" s="491">
        <v>-1000</v>
      </c>
      <c r="G32" s="492">
        <f t="shared" si="1"/>
        <v>-1000</v>
      </c>
    </row>
    <row r="33" spans="1:7" ht="15" customHeight="1">
      <c r="A33" s="537" t="s">
        <v>12</v>
      </c>
      <c r="B33" s="424" t="s">
        <v>185</v>
      </c>
      <c r="C33" s="480">
        <v>0</v>
      </c>
      <c r="D33" s="479">
        <v>0</v>
      </c>
      <c r="E33" s="479">
        <v>0</v>
      </c>
      <c r="F33" s="491">
        <v>-1000</v>
      </c>
      <c r="G33" s="492">
        <f t="shared" si="1"/>
        <v>-1000</v>
      </c>
    </row>
    <row r="34" spans="1:7" ht="15" customHeight="1">
      <c r="A34" s="540" t="s">
        <v>126</v>
      </c>
      <c r="B34" s="63"/>
      <c r="C34" s="64">
        <f>SUM(C23:C33)</f>
        <v>0</v>
      </c>
      <c r="D34" s="65">
        <f>SUM(D23:D33)</f>
        <v>0</v>
      </c>
      <c r="E34" s="65">
        <f>SUM(E23:E33)</f>
        <v>0</v>
      </c>
      <c r="F34" s="493">
        <f>SUM(F23:F33)</f>
        <v>-61250</v>
      </c>
      <c r="G34" s="494">
        <f>SUM(G23:G33)</f>
        <v>-61250</v>
      </c>
    </row>
    <row r="35" spans="1:7" ht="15" customHeight="1" hidden="1">
      <c r="A35" s="61"/>
      <c r="B35" s="62"/>
      <c r="C35" s="67"/>
      <c r="D35" s="62"/>
      <c r="E35" s="62"/>
      <c r="F35" s="495"/>
      <c r="G35" s="495"/>
    </row>
    <row r="36" spans="1:7" ht="15" customHeight="1" hidden="1">
      <c r="A36" s="276" t="s">
        <v>157</v>
      </c>
      <c r="B36" s="60"/>
      <c r="C36" s="69">
        <f>C34+C19</f>
        <v>0</v>
      </c>
      <c r="D36" s="69">
        <f>D34+D19</f>
        <v>0</v>
      </c>
      <c r="E36" s="69">
        <f>E34+E19</f>
        <v>0</v>
      </c>
      <c r="F36" s="70">
        <f>F34-F19</f>
        <v>-135750</v>
      </c>
      <c r="G36" s="70">
        <f>G34+G19</f>
        <v>13250</v>
      </c>
    </row>
    <row r="37" spans="1:7" ht="15" customHeight="1" hidden="1">
      <c r="A37" s="278" t="s">
        <v>103</v>
      </c>
      <c r="B37" s="36"/>
      <c r="C37" s="35"/>
      <c r="D37" s="35"/>
      <c r="E37" s="35"/>
      <c r="F37" s="36"/>
      <c r="G37" s="36"/>
    </row>
    <row r="38" spans="1:7" ht="15" customHeight="1" hidden="1">
      <c r="A38" s="277"/>
      <c r="B38" s="196"/>
      <c r="C38" s="196"/>
      <c r="D38" s="196"/>
      <c r="E38" s="196"/>
      <c r="F38" s="196"/>
      <c r="G38" s="196"/>
    </row>
    <row r="39" spans="1:7" ht="11.25" customHeight="1" hidden="1">
      <c r="A39" s="36"/>
      <c r="B39" s="196"/>
      <c r="C39" s="196"/>
      <c r="D39" s="196"/>
      <c r="E39" s="196"/>
      <c r="F39" s="196"/>
      <c r="G39" s="196"/>
    </row>
    <row r="40" spans="1:7" ht="12.75" customHeight="1" hidden="1">
      <c r="A40" s="276" t="s">
        <v>125</v>
      </c>
      <c r="B40" s="51" t="s">
        <v>88</v>
      </c>
      <c r="C40" s="52" t="s">
        <v>65</v>
      </c>
      <c r="D40" s="53"/>
      <c r="E40" s="53"/>
      <c r="F40" s="54"/>
      <c r="G40" s="55" t="s">
        <v>40</v>
      </c>
    </row>
    <row r="41" spans="1:7" ht="12.75" customHeight="1" hidden="1">
      <c r="A41" s="56"/>
      <c r="B41" s="57" t="s">
        <v>76</v>
      </c>
      <c r="C41" s="58" t="s">
        <v>112</v>
      </c>
      <c r="D41" s="58" t="s">
        <v>123</v>
      </c>
      <c r="E41" s="58" t="s">
        <v>39</v>
      </c>
      <c r="F41" s="59" t="s">
        <v>114</v>
      </c>
      <c r="G41" s="59" t="s">
        <v>120</v>
      </c>
    </row>
    <row r="42" spans="1:7" ht="14.25" customHeight="1" hidden="1">
      <c r="A42" s="279"/>
      <c r="B42" s="280"/>
      <c r="C42" s="281"/>
      <c r="D42" s="281"/>
      <c r="E42" s="281"/>
      <c r="F42" s="282"/>
      <c r="G42" s="280"/>
    </row>
    <row r="43" spans="1:7" ht="14.25" customHeight="1" hidden="1">
      <c r="A43" s="468" t="s">
        <v>4</v>
      </c>
      <c r="B43" s="424" t="s">
        <v>185</v>
      </c>
      <c r="C43" s="473">
        <v>0</v>
      </c>
      <c r="D43" s="474">
        <v>0</v>
      </c>
      <c r="E43" s="474">
        <v>0</v>
      </c>
      <c r="F43" s="459"/>
      <c r="G43" s="403">
        <f aca="true" t="shared" si="2" ref="G43:G49">+F43</f>
        <v>0</v>
      </c>
    </row>
    <row r="44" spans="1:7" ht="14.25" customHeight="1" hidden="1">
      <c r="A44" s="468" t="s">
        <v>207</v>
      </c>
      <c r="B44" s="424" t="s">
        <v>185</v>
      </c>
      <c r="C44" s="475">
        <v>0</v>
      </c>
      <c r="D44" s="476">
        <v>0</v>
      </c>
      <c r="E44" s="476">
        <v>0</v>
      </c>
      <c r="F44" s="459"/>
      <c r="G44" s="403">
        <f t="shared" si="2"/>
        <v>0</v>
      </c>
    </row>
    <row r="45" spans="1:7" ht="14.25" customHeight="1" hidden="1">
      <c r="A45" s="468" t="s">
        <v>208</v>
      </c>
      <c r="B45" s="424" t="s">
        <v>185</v>
      </c>
      <c r="C45" s="475">
        <v>0</v>
      </c>
      <c r="D45" s="476">
        <v>0</v>
      </c>
      <c r="E45" s="476">
        <v>0</v>
      </c>
      <c r="F45" s="459"/>
      <c r="G45" s="403">
        <f t="shared" si="2"/>
        <v>0</v>
      </c>
    </row>
    <row r="46" spans="1:7" ht="14.25" customHeight="1" hidden="1">
      <c r="A46" s="468" t="s">
        <v>6</v>
      </c>
      <c r="B46" s="424" t="s">
        <v>185</v>
      </c>
      <c r="C46" s="475">
        <v>0</v>
      </c>
      <c r="D46" s="476">
        <v>0</v>
      </c>
      <c r="E46" s="476">
        <v>0</v>
      </c>
      <c r="F46" s="459"/>
      <c r="G46" s="403">
        <f t="shared" si="2"/>
        <v>0</v>
      </c>
    </row>
    <row r="47" spans="1:7" ht="14.25" customHeight="1" hidden="1">
      <c r="A47" s="468" t="s">
        <v>209</v>
      </c>
      <c r="B47" s="424" t="s">
        <v>185</v>
      </c>
      <c r="C47" s="475">
        <v>0</v>
      </c>
      <c r="D47" s="476">
        <v>0</v>
      </c>
      <c r="E47" s="476">
        <v>0</v>
      </c>
      <c r="F47" s="459"/>
      <c r="G47" s="403">
        <f t="shared" si="2"/>
        <v>0</v>
      </c>
    </row>
    <row r="48" spans="1:7" ht="14.25" customHeight="1" hidden="1">
      <c r="A48" s="126" t="s">
        <v>212</v>
      </c>
      <c r="B48" s="424" t="s">
        <v>185</v>
      </c>
      <c r="C48" s="473">
        <v>0</v>
      </c>
      <c r="D48" s="474">
        <v>0</v>
      </c>
      <c r="E48" s="474">
        <v>0</v>
      </c>
      <c r="F48" s="459"/>
      <c r="G48" s="403">
        <f t="shared" si="2"/>
        <v>0</v>
      </c>
    </row>
    <row r="49" spans="1:7" ht="15.75" customHeight="1" hidden="1">
      <c r="A49" s="126" t="s">
        <v>213</v>
      </c>
      <c r="B49" s="424" t="s">
        <v>185</v>
      </c>
      <c r="C49" s="477">
        <v>0</v>
      </c>
      <c r="D49" s="478">
        <v>0</v>
      </c>
      <c r="E49" s="478">
        <v>0</v>
      </c>
      <c r="F49" s="460"/>
      <c r="G49" s="403">
        <f t="shared" si="2"/>
        <v>0</v>
      </c>
    </row>
    <row r="50" spans="1:7" ht="14.25" customHeight="1" hidden="1">
      <c r="A50" s="276" t="s">
        <v>90</v>
      </c>
      <c r="B50" s="274"/>
      <c r="C50" s="64">
        <f>SUM(C49:C49)</f>
        <v>0</v>
      </c>
      <c r="D50" s="65">
        <f>SUM(D49:D49)</f>
        <v>0</v>
      </c>
      <c r="E50" s="65">
        <f>SUM(E49:E49)</f>
        <v>0</v>
      </c>
      <c r="F50" s="66">
        <f>SUM(F43:F49)</f>
        <v>0</v>
      </c>
      <c r="G50" s="423">
        <f>SUM(G43:G49)</f>
        <v>0</v>
      </c>
    </row>
    <row r="51" spans="1:7" ht="12.75" hidden="1">
      <c r="A51" s="61"/>
      <c r="B51" s="35"/>
      <c r="C51" s="37"/>
      <c r="D51" s="35"/>
      <c r="E51" s="35"/>
      <c r="F51" s="36"/>
      <c r="G51" s="36"/>
    </row>
    <row r="52" spans="1:7" ht="13.5" customHeight="1">
      <c r="A52" s="67"/>
      <c r="B52" s="61"/>
      <c r="C52" s="67"/>
      <c r="D52" s="62"/>
      <c r="E52" s="62"/>
      <c r="F52" s="68"/>
      <c r="G52" s="68"/>
    </row>
    <row r="53" spans="1:7" ht="18" customHeight="1">
      <c r="A53" s="273"/>
      <c r="B53" s="196"/>
      <c r="C53" s="196"/>
      <c r="D53" s="196"/>
      <c r="E53" s="196"/>
      <c r="F53" s="196"/>
      <c r="G53" s="196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84" r:id="rId1"/>
  <headerFooter alignWithMargins="0">
    <oddFooter>&amp;C&amp;"Times New Roman,Regular"Exhibit C - Program Increases/Offsets By Decision Unit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6"/>
  <sheetViews>
    <sheetView zoomScalePageLayoutView="0" workbookViewId="0" topLeftCell="A1">
      <selection activeCell="A43" sqref="A43"/>
    </sheetView>
  </sheetViews>
  <sheetFormatPr defaultColWidth="7.21484375" defaultRowHeight="15"/>
  <cols>
    <col min="1" max="1" width="49.5546875" style="39" customWidth="1"/>
    <col min="2" max="2" width="1.2265625" style="39" customWidth="1"/>
    <col min="3" max="3" width="10.77734375" style="39" customWidth="1"/>
    <col min="4" max="4" width="10.99609375" style="39" customWidth="1"/>
    <col min="5" max="5" width="1.2265625" style="39" customWidth="1"/>
    <col min="6" max="7" width="11.21484375" style="39" customWidth="1"/>
    <col min="8" max="8" width="1.2265625" style="39" customWidth="1"/>
    <col min="9" max="9" width="7.21484375" style="39" customWidth="1"/>
    <col min="10" max="10" width="7.99609375" style="39" customWidth="1"/>
    <col min="11" max="11" width="6.77734375" style="39" customWidth="1"/>
    <col min="12" max="12" width="7.21484375" style="39" customWidth="1"/>
    <col min="13" max="13" width="6.77734375" style="39" customWidth="1"/>
    <col min="14" max="14" width="7.5546875" style="39" customWidth="1"/>
    <col min="15" max="15" width="6.3359375" style="39" customWidth="1"/>
    <col min="16" max="16" width="7.4453125" style="39" bestFit="1" customWidth="1"/>
    <col min="17" max="17" width="1.88671875" style="39" customWidth="1"/>
    <col min="18" max="16384" width="7.21484375" style="39" customWidth="1"/>
  </cols>
  <sheetData>
    <row r="1" ht="15.75">
      <c r="A1" s="47" t="s">
        <v>18</v>
      </c>
    </row>
    <row r="2" ht="18.75" customHeight="1">
      <c r="A2" s="47"/>
    </row>
    <row r="3" spans="1:19" ht="15.75">
      <c r="A3" s="48" t="s">
        <v>124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5.75">
      <c r="A4" s="49" t="str">
        <f>+'(B) Sum of Req '!A69</f>
        <v>Office on Violence Against Women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 ht="12.75">
      <c r="A5" s="50" t="s">
        <v>89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7" ht="13.5" thickBot="1"/>
    <row r="8" spans="1:19" ht="12.75">
      <c r="A8" s="287"/>
      <c r="B8" s="72"/>
      <c r="C8" s="346" t="str">
        <f>+'(B) Sum of Req '!H77</f>
        <v>2010 Appropriation Enacted</v>
      </c>
      <c r="D8" s="285"/>
      <c r="E8" s="216"/>
      <c r="F8" s="346" t="str">
        <f>+'(B) Sum of Req '!L78</f>
        <v>2011 CR</v>
      </c>
      <c r="G8" s="285"/>
      <c r="H8" s="216"/>
      <c r="I8" s="286">
        <f>+'(B) Sum of Req '!T77</f>
        <v>2012</v>
      </c>
      <c r="J8" s="285"/>
      <c r="K8" s="312">
        <f>+'(B) Sum of Req '!X77</f>
        <v>2012</v>
      </c>
      <c r="L8" s="313"/>
      <c r="M8" s="314"/>
      <c r="N8" s="315"/>
      <c r="O8" s="286">
        <f>+'(B) Sum of Req '!AF77</f>
        <v>2012</v>
      </c>
      <c r="P8" s="285"/>
      <c r="Q8" s="218"/>
      <c r="R8" s="348"/>
      <c r="S8" s="349"/>
    </row>
    <row r="9" spans="1:19" ht="14.25" customHeight="1">
      <c r="A9" s="72"/>
      <c r="B9" s="72"/>
      <c r="C9" s="347" t="str">
        <f>+'(B) Sum of Req '!H78</f>
        <v>w/Rescissions and Transfers</v>
      </c>
      <c r="D9" s="220"/>
      <c r="E9" s="216"/>
      <c r="F9" s="347"/>
      <c r="G9" s="221"/>
      <c r="H9" s="216"/>
      <c r="I9" s="219" t="str">
        <f>+'(B) Sum of Req '!T78</f>
        <v>Current Services</v>
      </c>
      <c r="J9" s="221"/>
      <c r="K9" s="575" t="s">
        <v>119</v>
      </c>
      <c r="L9" s="576"/>
      <c r="M9" s="301" t="s">
        <v>120</v>
      </c>
      <c r="N9" s="221"/>
      <c r="O9" s="219" t="str">
        <f>+'(B) Sum of Req '!AF78</f>
        <v>Request</v>
      </c>
      <c r="P9" s="221"/>
      <c r="Q9" s="218"/>
      <c r="R9" s="349"/>
      <c r="S9" s="349"/>
    </row>
    <row r="10" spans="1:19" ht="12.75" hidden="1">
      <c r="A10" s="577" t="s">
        <v>83</v>
      </c>
      <c r="B10" s="72"/>
      <c r="C10" s="222"/>
      <c r="D10" s="223"/>
      <c r="E10" s="216"/>
      <c r="F10" s="222"/>
      <c r="G10" s="223"/>
      <c r="H10" s="216"/>
      <c r="I10" s="222"/>
      <c r="J10" s="223"/>
      <c r="K10" s="222"/>
      <c r="L10" s="223"/>
      <c r="M10" s="302"/>
      <c r="N10" s="223"/>
      <c r="O10" s="222"/>
      <c r="P10" s="223"/>
      <c r="Q10" s="218"/>
      <c r="R10" s="302"/>
      <c r="S10" s="302"/>
    </row>
    <row r="11" spans="1:19" ht="51">
      <c r="A11" s="578"/>
      <c r="B11" s="72"/>
      <c r="C11" s="370" t="s">
        <v>158</v>
      </c>
      <c r="D11" s="371" t="s">
        <v>159</v>
      </c>
      <c r="E11" s="216"/>
      <c r="F11" s="370" t="s">
        <v>158</v>
      </c>
      <c r="G11" s="371" t="s">
        <v>159</v>
      </c>
      <c r="H11" s="216"/>
      <c r="I11" s="370" t="s">
        <v>158</v>
      </c>
      <c r="J11" s="371" t="s">
        <v>159</v>
      </c>
      <c r="K11" s="370" t="s">
        <v>158</v>
      </c>
      <c r="L11" s="371" t="s">
        <v>159</v>
      </c>
      <c r="M11" s="370" t="s">
        <v>158</v>
      </c>
      <c r="N11" s="371" t="s">
        <v>159</v>
      </c>
      <c r="O11" s="370" t="s">
        <v>158</v>
      </c>
      <c r="P11" s="371" t="s">
        <v>159</v>
      </c>
      <c r="Q11" s="218"/>
      <c r="R11" s="350"/>
      <c r="S11" s="350"/>
    </row>
    <row r="12" spans="1:19" ht="12.75">
      <c r="A12" s="378"/>
      <c r="B12" s="72"/>
      <c r="C12" s="74"/>
      <c r="D12" s="75"/>
      <c r="E12" s="72"/>
      <c r="F12" s="74"/>
      <c r="G12" s="75"/>
      <c r="H12" s="72"/>
      <c r="I12" s="74"/>
      <c r="J12" s="75"/>
      <c r="K12" s="74"/>
      <c r="L12" s="304"/>
      <c r="M12" s="316"/>
      <c r="N12" s="75"/>
      <c r="O12" s="74"/>
      <c r="P12" s="75"/>
      <c r="R12" s="304"/>
      <c r="S12" s="304"/>
    </row>
    <row r="13" spans="1:19" ht="12.75">
      <c r="A13" s="76" t="s">
        <v>136</v>
      </c>
      <c r="B13" s="72"/>
      <c r="C13" s="366"/>
      <c r="D13" s="367"/>
      <c r="E13" s="72"/>
      <c r="F13" s="366"/>
      <c r="G13" s="367"/>
      <c r="H13" s="72"/>
      <c r="I13" s="366"/>
      <c r="J13" s="367"/>
      <c r="K13" s="366"/>
      <c r="L13" s="368"/>
      <c r="M13" s="366"/>
      <c r="N13" s="367"/>
      <c r="O13" s="366"/>
      <c r="P13" s="367"/>
      <c r="R13" s="305"/>
      <c r="S13" s="351"/>
    </row>
    <row r="14" spans="1:19" ht="12.75">
      <c r="A14" s="379" t="s">
        <v>167</v>
      </c>
      <c r="B14" s="72"/>
      <c r="C14" s="366"/>
      <c r="D14" s="367"/>
      <c r="E14" s="72"/>
      <c r="F14" s="366"/>
      <c r="G14" s="367"/>
      <c r="H14" s="72"/>
      <c r="I14" s="366"/>
      <c r="J14" s="367"/>
      <c r="K14" s="366"/>
      <c r="L14" s="368"/>
      <c r="M14" s="366"/>
      <c r="N14" s="367"/>
      <c r="O14" s="366">
        <f aca="true" t="shared" si="0" ref="O14:P17">+I14+K14+M14</f>
        <v>0</v>
      </c>
      <c r="P14" s="382">
        <f t="shared" si="0"/>
        <v>0</v>
      </c>
      <c r="R14" s="305"/>
      <c r="S14" s="351"/>
    </row>
    <row r="15" spans="1:19" ht="25.5">
      <c r="A15" s="380" t="s">
        <v>168</v>
      </c>
      <c r="B15" s="72"/>
      <c r="C15" s="366"/>
      <c r="D15" s="367"/>
      <c r="E15" s="72"/>
      <c r="F15" s="366"/>
      <c r="G15" s="367"/>
      <c r="H15" s="72"/>
      <c r="I15" s="366"/>
      <c r="J15" s="367"/>
      <c r="K15" s="366"/>
      <c r="L15" s="368"/>
      <c r="M15" s="366"/>
      <c r="N15" s="367"/>
      <c r="O15" s="366">
        <f t="shared" si="0"/>
        <v>0</v>
      </c>
      <c r="P15" s="382">
        <f t="shared" si="0"/>
        <v>0</v>
      </c>
      <c r="R15" s="305"/>
      <c r="S15" s="351"/>
    </row>
    <row r="16" spans="1:19" ht="25.5">
      <c r="A16" s="380" t="s">
        <v>162</v>
      </c>
      <c r="B16" s="72"/>
      <c r="C16" s="366"/>
      <c r="D16" s="367"/>
      <c r="E16" s="72"/>
      <c r="F16" s="366"/>
      <c r="G16" s="367"/>
      <c r="H16" s="72"/>
      <c r="I16" s="366"/>
      <c r="J16" s="367"/>
      <c r="K16" s="366"/>
      <c r="L16" s="368"/>
      <c r="M16" s="366"/>
      <c r="N16" s="367"/>
      <c r="O16" s="366">
        <f t="shared" si="0"/>
        <v>0</v>
      </c>
      <c r="P16" s="382">
        <f t="shared" si="0"/>
        <v>0</v>
      </c>
      <c r="R16" s="305"/>
      <c r="S16" s="351"/>
    </row>
    <row r="17" spans="1:19" ht="13.5" customHeight="1">
      <c r="A17" s="379" t="s">
        <v>169</v>
      </c>
      <c r="B17" s="73"/>
      <c r="C17" s="189"/>
      <c r="D17" s="190"/>
      <c r="E17" s="80"/>
      <c r="F17" s="189"/>
      <c r="G17" s="190"/>
      <c r="H17" s="192"/>
      <c r="I17" s="189"/>
      <c r="J17" s="190"/>
      <c r="K17" s="189"/>
      <c r="L17" s="306"/>
      <c r="M17" s="189"/>
      <c r="N17" s="190"/>
      <c r="O17" s="189">
        <f t="shared" si="0"/>
        <v>0</v>
      </c>
      <c r="P17" s="190">
        <f t="shared" si="0"/>
        <v>0</v>
      </c>
      <c r="R17" s="309"/>
      <c r="S17" s="309"/>
    </row>
    <row r="18" spans="1:19" ht="12.75" hidden="1">
      <c r="A18" s="79" t="s">
        <v>127</v>
      </c>
      <c r="B18" s="72"/>
      <c r="C18" s="83"/>
      <c r="D18" s="84"/>
      <c r="E18" s="82"/>
      <c r="F18" s="83"/>
      <c r="G18" s="84"/>
      <c r="H18" s="82"/>
      <c r="I18" s="83"/>
      <c r="J18" s="84"/>
      <c r="K18" s="83"/>
      <c r="L18" s="307"/>
      <c r="M18" s="83"/>
      <c r="N18" s="84"/>
      <c r="O18" s="83"/>
      <c r="P18" s="84"/>
      <c r="R18" s="307"/>
      <c r="S18" s="307"/>
    </row>
    <row r="19" spans="1:19" s="40" customFormat="1" ht="12.75">
      <c r="A19" s="87" t="s">
        <v>137</v>
      </c>
      <c r="B19" s="76"/>
      <c r="C19" s="88">
        <f>SUM(C14:C18)</f>
        <v>0</v>
      </c>
      <c r="D19" s="89">
        <f>SUM(D14:D18)</f>
        <v>0</v>
      </c>
      <c r="E19" s="363"/>
      <c r="F19" s="88">
        <f>SUM(F14:F18)</f>
        <v>0</v>
      </c>
      <c r="G19" s="89">
        <f>SUM(G14:G18)</f>
        <v>0</v>
      </c>
      <c r="H19" s="191"/>
      <c r="I19" s="88">
        <f aca="true" t="shared" si="1" ref="I19:P19">SUM(I14:I18)</f>
        <v>0</v>
      </c>
      <c r="J19" s="89">
        <f t="shared" si="1"/>
        <v>0</v>
      </c>
      <c r="K19" s="88">
        <f t="shared" si="1"/>
        <v>0</v>
      </c>
      <c r="L19" s="89">
        <f t="shared" si="1"/>
        <v>0</v>
      </c>
      <c r="M19" s="88">
        <f t="shared" si="1"/>
        <v>0</v>
      </c>
      <c r="N19" s="89">
        <f t="shared" si="1"/>
        <v>0</v>
      </c>
      <c r="O19" s="88">
        <f t="shared" si="1"/>
        <v>0</v>
      </c>
      <c r="P19" s="89">
        <f t="shared" si="1"/>
        <v>0</v>
      </c>
      <c r="R19" s="352"/>
      <c r="S19" s="352"/>
    </row>
    <row r="20" spans="1:19" ht="12.75">
      <c r="A20" s="73"/>
      <c r="B20" s="72"/>
      <c r="C20" s="74"/>
      <c r="D20" s="75"/>
      <c r="E20" s="72"/>
      <c r="F20" s="74"/>
      <c r="G20" s="75"/>
      <c r="H20" s="72"/>
      <c r="I20" s="74"/>
      <c r="J20" s="75"/>
      <c r="K20" s="74"/>
      <c r="L20" s="304"/>
      <c r="M20" s="74"/>
      <c r="N20" s="75"/>
      <c r="O20" s="74"/>
      <c r="P20" s="75"/>
      <c r="R20" s="304"/>
      <c r="S20" s="304"/>
    </row>
    <row r="21" spans="1:19" ht="25.5">
      <c r="A21" s="86" t="s">
        <v>163</v>
      </c>
      <c r="B21" s="72"/>
      <c r="C21" s="74"/>
      <c r="D21" s="75"/>
      <c r="E21" s="72"/>
      <c r="F21" s="74"/>
      <c r="G21" s="75"/>
      <c r="H21" s="72"/>
      <c r="I21" s="74"/>
      <c r="J21" s="75"/>
      <c r="K21" s="74"/>
      <c r="L21" s="304"/>
      <c r="M21" s="74"/>
      <c r="N21" s="75"/>
      <c r="O21" s="376"/>
      <c r="P21" s="377"/>
      <c r="R21" s="304"/>
      <c r="S21" s="304"/>
    </row>
    <row r="22" spans="1:19" ht="25.5">
      <c r="A22" s="380" t="s">
        <v>170</v>
      </c>
      <c r="B22" s="72"/>
      <c r="C22" s="74"/>
      <c r="D22" s="425">
        <f>415500-7613</f>
        <v>407887</v>
      </c>
      <c r="E22" s="72"/>
      <c r="F22" s="74"/>
      <c r="G22" s="425">
        <v>418500</v>
      </c>
      <c r="H22" s="72"/>
      <c r="I22" s="74"/>
      <c r="J22" s="425">
        <v>418500</v>
      </c>
      <c r="K22" s="74"/>
      <c r="L22" s="426">
        <f>'(C) Increases Offsets'!G19</f>
        <v>74500</v>
      </c>
      <c r="M22" s="74"/>
      <c r="N22" s="452">
        <f>'(C) Increases Offsets'!G34</f>
        <v>-61250</v>
      </c>
      <c r="O22" s="366">
        <f aca="true" t="shared" si="2" ref="O22:P29">+I22+K22+M22</f>
        <v>0</v>
      </c>
      <c r="P22" s="427">
        <f t="shared" si="2"/>
        <v>431750</v>
      </c>
      <c r="R22" s="304"/>
      <c r="S22" s="304"/>
    </row>
    <row r="23" spans="1:19" ht="12.75">
      <c r="A23" s="379" t="s">
        <v>171</v>
      </c>
      <c r="B23" s="72"/>
      <c r="C23" s="74"/>
      <c r="D23" s="75"/>
      <c r="E23" s="72"/>
      <c r="F23" s="74"/>
      <c r="G23" s="75"/>
      <c r="H23" s="72"/>
      <c r="I23" s="74"/>
      <c r="J23" s="75"/>
      <c r="K23" s="74"/>
      <c r="L23" s="304"/>
      <c r="M23" s="74"/>
      <c r="N23" s="75"/>
      <c r="O23" s="366">
        <f t="shared" si="2"/>
        <v>0</v>
      </c>
      <c r="P23" s="382">
        <f t="shared" si="2"/>
        <v>0</v>
      </c>
      <c r="R23" s="304"/>
      <c r="S23" s="304"/>
    </row>
    <row r="24" spans="1:19" ht="12.75">
      <c r="A24" s="379" t="s">
        <v>172</v>
      </c>
      <c r="B24" s="72"/>
      <c r="C24" s="74"/>
      <c r="D24" s="75"/>
      <c r="E24" s="72"/>
      <c r="F24" s="74"/>
      <c r="G24" s="75"/>
      <c r="H24" s="72"/>
      <c r="I24" s="74"/>
      <c r="J24" s="75"/>
      <c r="K24" s="74"/>
      <c r="L24" s="304"/>
      <c r="M24" s="74"/>
      <c r="N24" s="75"/>
      <c r="O24" s="366">
        <f t="shared" si="2"/>
        <v>0</v>
      </c>
      <c r="P24" s="382">
        <f t="shared" si="2"/>
        <v>0</v>
      </c>
      <c r="R24" s="304"/>
      <c r="S24" s="304"/>
    </row>
    <row r="25" spans="1:19" ht="12.75">
      <c r="A25" s="379" t="s">
        <v>173</v>
      </c>
      <c r="B25" s="72"/>
      <c r="C25" s="74"/>
      <c r="D25" s="75"/>
      <c r="E25" s="72"/>
      <c r="F25" s="74"/>
      <c r="G25" s="75"/>
      <c r="H25" s="72"/>
      <c r="I25" s="74"/>
      <c r="J25" s="75"/>
      <c r="K25" s="74"/>
      <c r="L25" s="304"/>
      <c r="M25" s="74"/>
      <c r="N25" s="75"/>
      <c r="O25" s="366">
        <f t="shared" si="2"/>
        <v>0</v>
      </c>
      <c r="P25" s="382">
        <f t="shared" si="2"/>
        <v>0</v>
      </c>
      <c r="R25" s="304"/>
      <c r="S25" s="304"/>
    </row>
    <row r="26" spans="1:19" ht="25.5">
      <c r="A26" s="380" t="s">
        <v>174</v>
      </c>
      <c r="B26" s="72"/>
      <c r="C26" s="74"/>
      <c r="D26" s="75"/>
      <c r="E26" s="72"/>
      <c r="F26" s="74"/>
      <c r="G26" s="75"/>
      <c r="H26" s="72"/>
      <c r="I26" s="74"/>
      <c r="J26" s="75"/>
      <c r="K26" s="74"/>
      <c r="L26" s="304"/>
      <c r="M26" s="74"/>
      <c r="N26" s="75"/>
      <c r="O26" s="366">
        <f t="shared" si="2"/>
        <v>0</v>
      </c>
      <c r="P26" s="382">
        <f t="shared" si="2"/>
        <v>0</v>
      </c>
      <c r="R26" s="304"/>
      <c r="S26" s="304"/>
    </row>
    <row r="27" spans="1:19" ht="12.75">
      <c r="A27" s="379" t="s">
        <v>175</v>
      </c>
      <c r="B27" s="72"/>
      <c r="C27" s="74"/>
      <c r="D27" s="75"/>
      <c r="E27" s="72"/>
      <c r="F27" s="74"/>
      <c r="G27" s="75"/>
      <c r="H27" s="72"/>
      <c r="I27" s="74"/>
      <c r="J27" s="75"/>
      <c r="K27" s="74"/>
      <c r="L27" s="304"/>
      <c r="M27" s="74"/>
      <c r="N27" s="75"/>
      <c r="O27" s="366">
        <f t="shared" si="2"/>
        <v>0</v>
      </c>
      <c r="P27" s="382">
        <f t="shared" si="2"/>
        <v>0</v>
      </c>
      <c r="R27" s="304"/>
      <c r="S27" s="304"/>
    </row>
    <row r="28" spans="1:19" ht="25.5">
      <c r="A28" s="380" t="s">
        <v>176</v>
      </c>
      <c r="B28" s="72"/>
      <c r="C28" s="74"/>
      <c r="D28" s="75"/>
      <c r="E28" s="72"/>
      <c r="F28" s="74"/>
      <c r="G28" s="75"/>
      <c r="H28" s="72"/>
      <c r="I28" s="74"/>
      <c r="J28" s="75"/>
      <c r="K28" s="74"/>
      <c r="L28" s="304"/>
      <c r="M28" s="74"/>
      <c r="N28" s="75"/>
      <c r="O28" s="366">
        <f t="shared" si="2"/>
        <v>0</v>
      </c>
      <c r="P28" s="382">
        <f t="shared" si="2"/>
        <v>0</v>
      </c>
      <c r="R28" s="304"/>
      <c r="S28" s="304"/>
    </row>
    <row r="29" spans="1:19" ht="27.75" customHeight="1">
      <c r="A29" s="380" t="s">
        <v>177</v>
      </c>
      <c r="B29" s="73"/>
      <c r="C29" s="189"/>
      <c r="D29" s="190"/>
      <c r="E29" s="80"/>
      <c r="F29" s="189"/>
      <c r="G29" s="190"/>
      <c r="H29" s="192"/>
      <c r="I29" s="189"/>
      <c r="J29" s="190"/>
      <c r="K29" s="189"/>
      <c r="L29" s="306"/>
      <c r="M29" s="189"/>
      <c r="N29" s="190"/>
      <c r="O29" s="366">
        <f t="shared" si="2"/>
        <v>0</v>
      </c>
      <c r="P29" s="383">
        <f t="shared" si="2"/>
        <v>0</v>
      </c>
      <c r="R29" s="309"/>
      <c r="S29" s="309"/>
    </row>
    <row r="30" spans="1:19" ht="12.75">
      <c r="A30" s="87" t="s">
        <v>145</v>
      </c>
      <c r="B30" s="76"/>
      <c r="C30" s="88">
        <f>SUM(C22:C29)</f>
        <v>0</v>
      </c>
      <c r="D30" s="89">
        <f>SUM(D22:D29)</f>
        <v>407887</v>
      </c>
      <c r="E30" s="363"/>
      <c r="F30" s="88">
        <f>SUM(F22:F29)</f>
        <v>0</v>
      </c>
      <c r="G30" s="89">
        <f>SUM(G22:G29)</f>
        <v>418500</v>
      </c>
      <c r="H30" s="191"/>
      <c r="I30" s="88">
        <f aca="true" t="shared" si="3" ref="I30:P30">SUM(I22:I29)</f>
        <v>0</v>
      </c>
      <c r="J30" s="89">
        <f t="shared" si="3"/>
        <v>418500</v>
      </c>
      <c r="K30" s="381">
        <f t="shared" si="3"/>
        <v>0</v>
      </c>
      <c r="L30" s="308">
        <f t="shared" si="3"/>
        <v>74500</v>
      </c>
      <c r="M30" s="88">
        <f t="shared" si="3"/>
        <v>0</v>
      </c>
      <c r="N30" s="89">
        <f t="shared" si="3"/>
        <v>-61250</v>
      </c>
      <c r="O30" s="381">
        <f t="shared" si="3"/>
        <v>0</v>
      </c>
      <c r="P30" s="89">
        <f t="shared" si="3"/>
        <v>431750</v>
      </c>
      <c r="R30" s="352"/>
      <c r="S30" s="352"/>
    </row>
    <row r="31" spans="1:19" ht="12.75">
      <c r="A31" s="73"/>
      <c r="B31" s="72"/>
      <c r="C31" s="74"/>
      <c r="D31" s="75"/>
      <c r="E31" s="72"/>
      <c r="F31" s="74"/>
      <c r="G31" s="75"/>
      <c r="H31" s="72"/>
      <c r="I31" s="74"/>
      <c r="J31" s="75"/>
      <c r="K31" s="74"/>
      <c r="L31" s="304"/>
      <c r="M31" s="74"/>
      <c r="N31" s="75"/>
      <c r="O31" s="74"/>
      <c r="P31" s="75"/>
      <c r="R31" s="304"/>
      <c r="S31" s="304"/>
    </row>
    <row r="32" spans="1:19" ht="25.5">
      <c r="A32" s="86" t="s">
        <v>166</v>
      </c>
      <c r="B32" s="72"/>
      <c r="C32" s="74"/>
      <c r="D32" s="75"/>
      <c r="E32" s="72"/>
      <c r="F32" s="74"/>
      <c r="G32" s="75"/>
      <c r="H32" s="72"/>
      <c r="I32" s="74"/>
      <c r="J32" s="75"/>
      <c r="K32" s="74"/>
      <c r="L32" s="304"/>
      <c r="M32" s="74"/>
      <c r="N32" s="75"/>
      <c r="O32" s="74"/>
      <c r="P32" s="75"/>
      <c r="R32" s="304"/>
      <c r="S32" s="304"/>
    </row>
    <row r="33" spans="1:19" ht="38.25">
      <c r="A33" s="380" t="s">
        <v>178</v>
      </c>
      <c r="B33" s="72"/>
      <c r="C33" s="74"/>
      <c r="D33" s="75"/>
      <c r="E33" s="72"/>
      <c r="F33" s="74"/>
      <c r="G33" s="75"/>
      <c r="H33" s="72"/>
      <c r="I33" s="74"/>
      <c r="J33" s="75"/>
      <c r="K33" s="74"/>
      <c r="L33" s="304"/>
      <c r="M33" s="74"/>
      <c r="N33" s="75"/>
      <c r="O33" s="366">
        <f aca="true" t="shared" si="4" ref="O33:P39">+I33+K33+M33</f>
        <v>0</v>
      </c>
      <c r="P33" s="382">
        <f t="shared" si="4"/>
        <v>0</v>
      </c>
      <c r="R33" s="304"/>
      <c r="S33" s="304"/>
    </row>
    <row r="34" spans="1:19" ht="12.75">
      <c r="A34" s="379" t="s">
        <v>179</v>
      </c>
      <c r="B34" s="72"/>
      <c r="C34" s="74"/>
      <c r="D34" s="75"/>
      <c r="E34" s="72"/>
      <c r="F34" s="74"/>
      <c r="G34" s="75"/>
      <c r="H34" s="72"/>
      <c r="I34" s="74"/>
      <c r="J34" s="75"/>
      <c r="K34" s="74"/>
      <c r="L34" s="304"/>
      <c r="M34" s="74"/>
      <c r="N34" s="75"/>
      <c r="O34" s="366">
        <f t="shared" si="4"/>
        <v>0</v>
      </c>
      <c r="P34" s="382">
        <f t="shared" si="4"/>
        <v>0</v>
      </c>
      <c r="R34" s="304"/>
      <c r="S34" s="304"/>
    </row>
    <row r="35" spans="1:19" ht="38.25">
      <c r="A35" s="380" t="s">
        <v>180</v>
      </c>
      <c r="B35" s="72"/>
      <c r="C35" s="74"/>
      <c r="D35" s="75"/>
      <c r="E35" s="72"/>
      <c r="F35" s="74"/>
      <c r="G35" s="75"/>
      <c r="H35" s="72"/>
      <c r="I35" s="74"/>
      <c r="J35" s="75"/>
      <c r="K35" s="74"/>
      <c r="L35" s="304"/>
      <c r="M35" s="74"/>
      <c r="N35" s="75"/>
      <c r="O35" s="366">
        <f t="shared" si="4"/>
        <v>0</v>
      </c>
      <c r="P35" s="382">
        <f t="shared" si="4"/>
        <v>0</v>
      </c>
      <c r="R35" s="304"/>
      <c r="S35" s="304"/>
    </row>
    <row r="36" spans="1:19" ht="38.25">
      <c r="A36" s="380" t="s">
        <v>28</v>
      </c>
      <c r="B36" s="72"/>
      <c r="C36" s="74"/>
      <c r="D36" s="75"/>
      <c r="E36" s="72"/>
      <c r="F36" s="74"/>
      <c r="G36" s="75"/>
      <c r="H36" s="72"/>
      <c r="I36" s="74"/>
      <c r="J36" s="75"/>
      <c r="K36" s="74"/>
      <c r="L36" s="304"/>
      <c r="M36" s="74"/>
      <c r="N36" s="75"/>
      <c r="O36" s="366">
        <f t="shared" si="4"/>
        <v>0</v>
      </c>
      <c r="P36" s="382">
        <f t="shared" si="4"/>
        <v>0</v>
      </c>
      <c r="R36" s="304"/>
      <c r="S36" s="304"/>
    </row>
    <row r="37" spans="1:19" ht="25.5">
      <c r="A37" s="380" t="s">
        <v>29</v>
      </c>
      <c r="B37" s="72"/>
      <c r="C37" s="74"/>
      <c r="D37" s="75"/>
      <c r="E37" s="72"/>
      <c r="F37" s="74"/>
      <c r="G37" s="75"/>
      <c r="H37" s="72"/>
      <c r="I37" s="74"/>
      <c r="J37" s="75"/>
      <c r="K37" s="74"/>
      <c r="L37" s="304"/>
      <c r="M37" s="74"/>
      <c r="N37" s="75"/>
      <c r="O37" s="366">
        <f t="shared" si="4"/>
        <v>0</v>
      </c>
      <c r="P37" s="382">
        <f t="shared" si="4"/>
        <v>0</v>
      </c>
      <c r="R37" s="304"/>
      <c r="S37" s="304"/>
    </row>
    <row r="38" spans="1:19" ht="25.5">
      <c r="A38" s="380" t="s">
        <v>30</v>
      </c>
      <c r="B38" s="72"/>
      <c r="C38" s="74"/>
      <c r="D38" s="75"/>
      <c r="E38" s="72"/>
      <c r="F38" s="74"/>
      <c r="G38" s="75"/>
      <c r="H38" s="72"/>
      <c r="I38" s="74"/>
      <c r="J38" s="75"/>
      <c r="K38" s="74"/>
      <c r="L38" s="304"/>
      <c r="M38" s="74"/>
      <c r="N38" s="75"/>
      <c r="O38" s="366">
        <f t="shared" si="4"/>
        <v>0</v>
      </c>
      <c r="P38" s="382">
        <f t="shared" si="4"/>
        <v>0</v>
      </c>
      <c r="R38" s="304"/>
      <c r="S38" s="304"/>
    </row>
    <row r="39" spans="1:19" ht="12.75">
      <c r="A39" s="379" t="s">
        <v>31</v>
      </c>
      <c r="B39" s="72"/>
      <c r="C39" s="74"/>
      <c r="D39" s="75"/>
      <c r="E39" s="72"/>
      <c r="F39" s="74"/>
      <c r="G39" s="75"/>
      <c r="H39" s="72"/>
      <c r="I39" s="74"/>
      <c r="J39" s="75"/>
      <c r="K39" s="74"/>
      <c r="L39" s="304"/>
      <c r="M39" s="74"/>
      <c r="N39" s="75"/>
      <c r="O39" s="366">
        <f t="shared" si="4"/>
        <v>0</v>
      </c>
      <c r="P39" s="382">
        <f t="shared" si="4"/>
        <v>0</v>
      </c>
      <c r="R39" s="304"/>
      <c r="S39" s="304"/>
    </row>
    <row r="40" spans="1:19" ht="12.75" hidden="1">
      <c r="A40" s="79" t="s">
        <v>147</v>
      </c>
      <c r="B40" s="72"/>
      <c r="C40" s="80"/>
      <c r="D40" s="81"/>
      <c r="E40" s="82"/>
      <c r="F40" s="80"/>
      <c r="G40" s="81"/>
      <c r="H40" s="82"/>
      <c r="I40" s="80"/>
      <c r="J40" s="81"/>
      <c r="K40" s="80"/>
      <c r="L40" s="309"/>
      <c r="M40" s="80"/>
      <c r="N40" s="81"/>
      <c r="O40" s="80">
        <f>K40+I40+M40</f>
        <v>0</v>
      </c>
      <c r="P40" s="81">
        <f>N40+J40+L40</f>
        <v>0</v>
      </c>
      <c r="R40" s="309"/>
      <c r="S40" s="309"/>
    </row>
    <row r="41" spans="1:19" ht="12.75" hidden="1">
      <c r="A41" s="79" t="s">
        <v>148</v>
      </c>
      <c r="B41" s="72"/>
      <c r="C41" s="83"/>
      <c r="D41" s="84"/>
      <c r="E41" s="82"/>
      <c r="F41" s="83"/>
      <c r="G41" s="84"/>
      <c r="H41" s="82"/>
      <c r="I41" s="83"/>
      <c r="J41" s="84"/>
      <c r="K41" s="83"/>
      <c r="L41" s="307"/>
      <c r="M41" s="83"/>
      <c r="N41" s="84"/>
      <c r="O41" s="83">
        <f>K41+I41+M41</f>
        <v>0</v>
      </c>
      <c r="P41" s="84">
        <f>N41+J41+L41</f>
        <v>0</v>
      </c>
      <c r="R41" s="307"/>
      <c r="S41" s="307"/>
    </row>
    <row r="42" spans="1:19" ht="12.75">
      <c r="A42" s="87" t="s">
        <v>149</v>
      </c>
      <c r="B42" s="76"/>
      <c r="C42" s="88">
        <f>SUM(C33:C39)</f>
        <v>0</v>
      </c>
      <c r="D42" s="89">
        <f>SUM(D33:D39)</f>
        <v>0</v>
      </c>
      <c r="E42" s="363"/>
      <c r="F42" s="88">
        <f>SUM(F33:F39)</f>
        <v>0</v>
      </c>
      <c r="G42" s="89">
        <f>SUM(G33:G39)</f>
        <v>0</v>
      </c>
      <c r="H42" s="191"/>
      <c r="I42" s="88">
        <f aca="true" t="shared" si="5" ref="I42:P42">SUM(I33:I39)</f>
        <v>0</v>
      </c>
      <c r="J42" s="89">
        <f t="shared" si="5"/>
        <v>0</v>
      </c>
      <c r="K42" s="88">
        <f t="shared" si="5"/>
        <v>0</v>
      </c>
      <c r="L42" s="308">
        <f t="shared" si="5"/>
        <v>0</v>
      </c>
      <c r="M42" s="88">
        <f t="shared" si="5"/>
        <v>0</v>
      </c>
      <c r="N42" s="89">
        <f t="shared" si="5"/>
        <v>0</v>
      </c>
      <c r="O42" s="88">
        <f t="shared" si="5"/>
        <v>0</v>
      </c>
      <c r="P42" s="89">
        <f t="shared" si="5"/>
        <v>0</v>
      </c>
      <c r="R42" s="352"/>
      <c r="S42" s="352"/>
    </row>
    <row r="43" spans="1:19" ht="13.5" thickBot="1">
      <c r="A43" s="72" t="s">
        <v>284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369"/>
      <c r="N43" s="72"/>
      <c r="O43" s="72"/>
      <c r="P43" s="89">
        <v>-5000</v>
      </c>
      <c r="R43" s="304"/>
      <c r="S43" s="304"/>
    </row>
    <row r="44" spans="1:19" s="41" customFormat="1" ht="13.5" thickBot="1">
      <c r="A44" s="194" t="s">
        <v>157</v>
      </c>
      <c r="B44" s="195"/>
      <c r="C44" s="193">
        <f>C19+C30+C42</f>
        <v>0</v>
      </c>
      <c r="D44" s="90">
        <f>D19+D30+D42</f>
        <v>407887</v>
      </c>
      <c r="E44" s="195"/>
      <c r="F44" s="193">
        <f>F19+F30+F42</f>
        <v>0</v>
      </c>
      <c r="G44" s="90">
        <f>G19+G30+G42</f>
        <v>418500</v>
      </c>
      <c r="H44" s="195"/>
      <c r="I44" s="193">
        <f aca="true" t="shared" si="6" ref="I44:O44">I19+I30+I42</f>
        <v>0</v>
      </c>
      <c r="J44" s="90">
        <f t="shared" si="6"/>
        <v>418500</v>
      </c>
      <c r="K44" s="193">
        <f t="shared" si="6"/>
        <v>0</v>
      </c>
      <c r="L44" s="90">
        <f t="shared" si="6"/>
        <v>74500</v>
      </c>
      <c r="M44" s="193">
        <f t="shared" si="6"/>
        <v>0</v>
      </c>
      <c r="N44" s="90">
        <f t="shared" si="6"/>
        <v>-61250</v>
      </c>
      <c r="O44" s="193">
        <f t="shared" si="6"/>
        <v>0</v>
      </c>
      <c r="P44" s="90">
        <f>P19+P30+P42+P43</f>
        <v>426750</v>
      </c>
      <c r="R44" s="92"/>
      <c r="S44" s="93"/>
    </row>
    <row r="45" spans="1:19" s="41" customFormat="1" ht="12.75">
      <c r="A45" s="91"/>
      <c r="B45" s="91"/>
      <c r="C45" s="92"/>
      <c r="D45" s="93"/>
      <c r="E45" s="91"/>
      <c r="F45" s="92"/>
      <c r="G45" s="93"/>
      <c r="H45" s="91"/>
      <c r="I45" s="92"/>
      <c r="J45" s="93"/>
      <c r="R45" s="353"/>
      <c r="S45" s="353"/>
    </row>
    <row r="46" spans="1:19" s="41" customFormat="1" ht="15.75" hidden="1">
      <c r="A46" s="48" t="s">
        <v>124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54"/>
      <c r="S46" s="354"/>
    </row>
    <row r="47" spans="1:19" s="41" customFormat="1" ht="15.75" hidden="1">
      <c r="A47" s="49" t="e">
        <f>+#REF!</f>
        <v>#REF!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54"/>
      <c r="S47" s="354"/>
    </row>
    <row r="48" spans="1:19" s="41" customFormat="1" ht="12.75" hidden="1">
      <c r="A48" s="50" t="s">
        <v>89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54"/>
      <c r="S48" s="354"/>
    </row>
    <row r="49" spans="1:19" s="41" customFormat="1" ht="12.75" hidden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55"/>
      <c r="S49" s="355"/>
    </row>
    <row r="50" spans="18:19" ht="12.75" hidden="1">
      <c r="R50" s="355"/>
      <c r="S50" s="355"/>
    </row>
    <row r="51" spans="1:19" ht="12.75" hidden="1">
      <c r="A51" s="287" t="s">
        <v>100</v>
      </c>
      <c r="B51" s="72"/>
      <c r="C51" s="214" t="e">
        <f>+#REF!</f>
        <v>#REF!</v>
      </c>
      <c r="D51" s="215"/>
      <c r="E51" s="216"/>
      <c r="F51" s="214" t="e">
        <f>+#REF!</f>
        <v>#REF!</v>
      </c>
      <c r="G51" s="215"/>
      <c r="H51" s="216"/>
      <c r="I51" s="217" t="e">
        <f>+#REF!</f>
        <v>#REF!</v>
      </c>
      <c r="J51" s="215"/>
      <c r="K51" s="217" t="e">
        <f>+#REF!</f>
        <v>#REF!</v>
      </c>
      <c r="L51" s="311"/>
      <c r="M51" s="311"/>
      <c r="N51" s="215"/>
      <c r="O51" s="217" t="e">
        <f>+#REF!</f>
        <v>#REF!</v>
      </c>
      <c r="P51" s="215"/>
      <c r="Q51" s="218"/>
      <c r="R51" s="348"/>
      <c r="S51" s="349"/>
    </row>
    <row r="52" spans="2:19" ht="12.75" hidden="1">
      <c r="B52" s="72"/>
      <c r="C52" s="219" t="e">
        <f>+#REF!</f>
        <v>#REF!</v>
      </c>
      <c r="D52" s="220"/>
      <c r="E52" s="216"/>
      <c r="F52" s="219" t="e">
        <f>+#REF!</f>
        <v>#REF!</v>
      </c>
      <c r="G52" s="221"/>
      <c r="H52" s="216"/>
      <c r="I52" s="219" t="e">
        <f>+#REF!</f>
        <v>#REF!</v>
      </c>
      <c r="J52" s="221"/>
      <c r="K52" s="219" t="s">
        <v>91</v>
      </c>
      <c r="L52" s="301"/>
      <c r="M52" s="301"/>
      <c r="N52" s="221"/>
      <c r="O52" s="219" t="e">
        <f>+#REF!</f>
        <v>#REF!</v>
      </c>
      <c r="P52" s="221"/>
      <c r="Q52" s="218"/>
      <c r="R52" s="349"/>
      <c r="S52" s="349"/>
    </row>
    <row r="53" spans="1:19" ht="12.75" hidden="1">
      <c r="A53" s="579" t="s">
        <v>134</v>
      </c>
      <c r="B53" s="72"/>
      <c r="C53" s="222"/>
      <c r="D53" s="223" t="s">
        <v>114</v>
      </c>
      <c r="E53" s="216"/>
      <c r="F53" s="222"/>
      <c r="G53" s="223" t="s">
        <v>114</v>
      </c>
      <c r="H53" s="216"/>
      <c r="I53" s="222"/>
      <c r="J53" s="223" t="s">
        <v>114</v>
      </c>
      <c r="K53" s="222"/>
      <c r="L53" s="302"/>
      <c r="M53" s="302"/>
      <c r="N53" s="223" t="s">
        <v>114</v>
      </c>
      <c r="O53" s="222"/>
      <c r="P53" s="223" t="s">
        <v>114</v>
      </c>
      <c r="Q53" s="218"/>
      <c r="R53" s="302"/>
      <c r="S53" s="302"/>
    </row>
    <row r="54" spans="1:19" ht="12.75" hidden="1">
      <c r="A54" s="580"/>
      <c r="B54" s="72"/>
      <c r="C54" s="224" t="s">
        <v>39</v>
      </c>
      <c r="D54" s="225" t="s">
        <v>135</v>
      </c>
      <c r="E54" s="216"/>
      <c r="F54" s="224" t="s">
        <v>39</v>
      </c>
      <c r="G54" s="225" t="s">
        <v>135</v>
      </c>
      <c r="H54" s="216"/>
      <c r="I54" s="224" t="s">
        <v>39</v>
      </c>
      <c r="J54" s="225" t="s">
        <v>135</v>
      </c>
      <c r="K54" s="224" t="s">
        <v>39</v>
      </c>
      <c r="L54" s="303"/>
      <c r="M54" s="303"/>
      <c r="N54" s="225" t="s">
        <v>135</v>
      </c>
      <c r="O54" s="224" t="s">
        <v>39</v>
      </c>
      <c r="P54" s="225" t="s">
        <v>135</v>
      </c>
      <c r="Q54" s="218"/>
      <c r="R54" s="350"/>
      <c r="S54" s="350"/>
    </row>
    <row r="55" spans="1:19" ht="12.75" hidden="1">
      <c r="A55" s="73"/>
      <c r="B55" s="72"/>
      <c r="C55" s="74"/>
      <c r="D55" s="75"/>
      <c r="E55" s="72"/>
      <c r="F55" s="74"/>
      <c r="G55" s="75"/>
      <c r="H55" s="72"/>
      <c r="I55" s="74"/>
      <c r="J55" s="75"/>
      <c r="K55" s="74"/>
      <c r="L55" s="304"/>
      <c r="M55" s="304"/>
      <c r="N55" s="75"/>
      <c r="O55" s="74"/>
      <c r="P55" s="75"/>
      <c r="R55" s="304"/>
      <c r="S55" s="304"/>
    </row>
    <row r="56" spans="1:19" ht="12.75" hidden="1">
      <c r="A56" s="76" t="s">
        <v>136</v>
      </c>
      <c r="B56" s="72"/>
      <c r="C56" s="77"/>
      <c r="D56" s="78"/>
      <c r="E56" s="72"/>
      <c r="F56" s="77"/>
      <c r="G56" s="78"/>
      <c r="H56" s="72"/>
      <c r="I56" s="77"/>
      <c r="J56" s="78"/>
      <c r="K56" s="77"/>
      <c r="L56" s="305"/>
      <c r="M56" s="305"/>
      <c r="N56" s="78"/>
      <c r="O56" s="77"/>
      <c r="P56" s="78"/>
      <c r="R56" s="305"/>
      <c r="S56" s="351"/>
    </row>
    <row r="57" spans="1:19" ht="12.75" hidden="1">
      <c r="A57" s="188" t="s">
        <v>128</v>
      </c>
      <c r="B57" s="73"/>
      <c r="C57" s="189"/>
      <c r="D57" s="190"/>
      <c r="E57" s="192"/>
      <c r="F57" s="189"/>
      <c r="G57" s="190"/>
      <c r="H57" s="192"/>
      <c r="I57" s="189"/>
      <c r="J57" s="190"/>
      <c r="K57" s="189"/>
      <c r="L57" s="306"/>
      <c r="M57" s="306"/>
      <c r="N57" s="190"/>
      <c r="O57" s="189">
        <f>K57+I57</f>
        <v>0</v>
      </c>
      <c r="P57" s="190">
        <f>N57+J57</f>
        <v>0</v>
      </c>
      <c r="R57" s="309"/>
      <c r="S57" s="309"/>
    </row>
    <row r="58" spans="1:19" ht="10.5" customHeight="1" hidden="1">
      <c r="A58" s="79" t="s">
        <v>127</v>
      </c>
      <c r="B58" s="72"/>
      <c r="C58" s="83"/>
      <c r="D58" s="84"/>
      <c r="E58" s="82"/>
      <c r="F58" s="83"/>
      <c r="G58" s="84"/>
      <c r="H58" s="82"/>
      <c r="I58" s="83"/>
      <c r="J58" s="84"/>
      <c r="K58" s="83"/>
      <c r="L58" s="307"/>
      <c r="M58" s="307"/>
      <c r="N58" s="84"/>
      <c r="O58" s="83"/>
      <c r="P58" s="84"/>
      <c r="R58" s="307"/>
      <c r="S58" s="307"/>
    </row>
    <row r="59" spans="1:19" ht="12.75" hidden="1">
      <c r="A59" s="87" t="s">
        <v>137</v>
      </c>
      <c r="B59" s="76"/>
      <c r="C59" s="88">
        <f>SUM(C57:C58)</f>
        <v>0</v>
      </c>
      <c r="D59" s="89">
        <f>SUM(D57:D58)</f>
        <v>0</v>
      </c>
      <c r="E59" s="191"/>
      <c r="F59" s="88">
        <f>SUM(F57:F58)</f>
        <v>0</v>
      </c>
      <c r="G59" s="89">
        <f>SUM(G57:G58)</f>
        <v>0</v>
      </c>
      <c r="H59" s="191"/>
      <c r="I59" s="88">
        <f aca="true" t="shared" si="7" ref="I59:P59">SUM(I57:I58)</f>
        <v>0</v>
      </c>
      <c r="J59" s="89">
        <f t="shared" si="7"/>
        <v>0</v>
      </c>
      <c r="K59" s="88">
        <f t="shared" si="7"/>
        <v>0</v>
      </c>
      <c r="L59" s="308"/>
      <c r="M59" s="308"/>
      <c r="N59" s="89">
        <f t="shared" si="7"/>
        <v>0</v>
      </c>
      <c r="O59" s="88">
        <f t="shared" si="7"/>
        <v>0</v>
      </c>
      <c r="P59" s="89">
        <f t="shared" si="7"/>
        <v>0</v>
      </c>
      <c r="Q59" s="40"/>
      <c r="R59" s="352"/>
      <c r="S59" s="352"/>
    </row>
    <row r="60" spans="1:19" ht="12.75" hidden="1">
      <c r="A60" s="73"/>
      <c r="B60" s="72"/>
      <c r="C60" s="74"/>
      <c r="D60" s="75"/>
      <c r="E60" s="72"/>
      <c r="F60" s="74"/>
      <c r="G60" s="75"/>
      <c r="H60" s="72"/>
      <c r="I60" s="74"/>
      <c r="J60" s="75"/>
      <c r="K60" s="74"/>
      <c r="L60" s="304"/>
      <c r="M60" s="304"/>
      <c r="N60" s="75"/>
      <c r="O60" s="74"/>
      <c r="P60" s="75"/>
      <c r="R60" s="304"/>
      <c r="S60" s="304"/>
    </row>
    <row r="61" spans="1:19" ht="25.5" hidden="1">
      <c r="A61" s="86" t="s">
        <v>139</v>
      </c>
      <c r="B61" s="72"/>
      <c r="C61" s="74"/>
      <c r="D61" s="75"/>
      <c r="E61" s="72"/>
      <c r="F61" s="74"/>
      <c r="G61" s="75"/>
      <c r="H61" s="72"/>
      <c r="I61" s="74"/>
      <c r="J61" s="75"/>
      <c r="K61" s="74"/>
      <c r="L61" s="304"/>
      <c r="M61" s="304"/>
      <c r="N61" s="75"/>
      <c r="O61" s="74"/>
      <c r="P61" s="75"/>
      <c r="R61" s="304"/>
      <c r="S61" s="304"/>
    </row>
    <row r="62" spans="1:19" ht="12.75" hidden="1">
      <c r="A62" s="188">
        <v>2.1</v>
      </c>
      <c r="B62" s="73"/>
      <c r="C62" s="189"/>
      <c r="D62" s="190"/>
      <c r="E62" s="192"/>
      <c r="F62" s="189"/>
      <c r="G62" s="190"/>
      <c r="H62" s="192"/>
      <c r="I62" s="189"/>
      <c r="J62" s="190"/>
      <c r="K62" s="189"/>
      <c r="L62" s="306"/>
      <c r="M62" s="306"/>
      <c r="N62" s="190"/>
      <c r="O62" s="189">
        <f>K62+I62</f>
        <v>0</v>
      </c>
      <c r="P62" s="190">
        <f>N62+J62</f>
        <v>0</v>
      </c>
      <c r="R62" s="309"/>
      <c r="S62" s="309"/>
    </row>
    <row r="63" spans="1:19" ht="12.75" hidden="1">
      <c r="A63" s="79" t="s">
        <v>140</v>
      </c>
      <c r="B63" s="72"/>
      <c r="C63" s="80"/>
      <c r="D63" s="81"/>
      <c r="E63" s="82"/>
      <c r="F63" s="80"/>
      <c r="G63" s="81"/>
      <c r="H63" s="82"/>
      <c r="I63" s="80"/>
      <c r="J63" s="81"/>
      <c r="K63" s="80"/>
      <c r="L63" s="309"/>
      <c r="M63" s="309"/>
      <c r="N63" s="81"/>
      <c r="O63" s="80"/>
      <c r="P63" s="81"/>
      <c r="R63" s="309"/>
      <c r="S63" s="309"/>
    </row>
    <row r="64" spans="1:19" ht="12.75" hidden="1">
      <c r="A64" s="79" t="s">
        <v>141</v>
      </c>
      <c r="B64" s="72"/>
      <c r="C64" s="80"/>
      <c r="D64" s="81"/>
      <c r="E64" s="82"/>
      <c r="F64" s="80"/>
      <c r="G64" s="81"/>
      <c r="H64" s="82"/>
      <c r="I64" s="80"/>
      <c r="J64" s="81"/>
      <c r="K64" s="80"/>
      <c r="L64" s="309"/>
      <c r="M64" s="309"/>
      <c r="N64" s="81"/>
      <c r="O64" s="80"/>
      <c r="P64" s="81"/>
      <c r="R64" s="309"/>
      <c r="S64" s="309"/>
    </row>
    <row r="65" spans="1:19" ht="12.75" hidden="1">
      <c r="A65" s="79" t="s">
        <v>142</v>
      </c>
      <c r="B65" s="72"/>
      <c r="C65" s="80"/>
      <c r="D65" s="81"/>
      <c r="E65" s="82"/>
      <c r="F65" s="80"/>
      <c r="G65" s="81"/>
      <c r="H65" s="82"/>
      <c r="I65" s="80"/>
      <c r="J65" s="81"/>
      <c r="K65" s="80"/>
      <c r="L65" s="309"/>
      <c r="M65" s="309"/>
      <c r="N65" s="81"/>
      <c r="O65" s="80"/>
      <c r="P65" s="81"/>
      <c r="R65" s="309"/>
      <c r="S65" s="309"/>
    </row>
    <row r="66" spans="1:19" ht="12.75" hidden="1">
      <c r="A66" s="79" t="s">
        <v>143</v>
      </c>
      <c r="B66" s="72"/>
      <c r="C66" s="80"/>
      <c r="D66" s="81"/>
      <c r="E66" s="82"/>
      <c r="F66" s="80"/>
      <c r="G66" s="81"/>
      <c r="H66" s="82"/>
      <c r="I66" s="80"/>
      <c r="J66" s="81"/>
      <c r="K66" s="80"/>
      <c r="L66" s="309"/>
      <c r="M66" s="309"/>
      <c r="N66" s="81"/>
      <c r="O66" s="80"/>
      <c r="P66" s="81"/>
      <c r="R66" s="309"/>
      <c r="S66" s="309"/>
    </row>
    <row r="67" spans="1:19" ht="12.75" hidden="1">
      <c r="A67" s="79" t="s">
        <v>144</v>
      </c>
      <c r="B67" s="72"/>
      <c r="C67" s="83"/>
      <c r="D67" s="84"/>
      <c r="E67" s="82"/>
      <c r="F67" s="83"/>
      <c r="G67" s="84"/>
      <c r="H67" s="82"/>
      <c r="I67" s="83"/>
      <c r="J67" s="84"/>
      <c r="K67" s="83"/>
      <c r="L67" s="307"/>
      <c r="M67" s="307"/>
      <c r="N67" s="84"/>
      <c r="O67" s="83"/>
      <c r="P67" s="84"/>
      <c r="R67" s="307"/>
      <c r="S67" s="307"/>
    </row>
    <row r="68" spans="1:19" ht="12.75" hidden="1">
      <c r="A68" s="87" t="s">
        <v>145</v>
      </c>
      <c r="B68" s="76"/>
      <c r="C68" s="88">
        <f>SUM(C62:C67)</f>
        <v>0</v>
      </c>
      <c r="D68" s="89">
        <f>SUM(D62:D67)</f>
        <v>0</v>
      </c>
      <c r="E68" s="191"/>
      <c r="F68" s="88">
        <f>SUM(F62:F67)</f>
        <v>0</v>
      </c>
      <c r="G68" s="89">
        <f>SUM(G62:G67)</f>
        <v>0</v>
      </c>
      <c r="H68" s="191"/>
      <c r="I68" s="88">
        <f aca="true" t="shared" si="8" ref="I68:P68">SUM(I62:I67)</f>
        <v>0</v>
      </c>
      <c r="J68" s="89">
        <f t="shared" si="8"/>
        <v>0</v>
      </c>
      <c r="K68" s="88">
        <f t="shared" si="8"/>
        <v>0</v>
      </c>
      <c r="L68" s="308"/>
      <c r="M68" s="308"/>
      <c r="N68" s="89">
        <f t="shared" si="8"/>
        <v>0</v>
      </c>
      <c r="O68" s="88">
        <f t="shared" si="8"/>
        <v>0</v>
      </c>
      <c r="P68" s="89">
        <f t="shared" si="8"/>
        <v>0</v>
      </c>
      <c r="R68" s="352"/>
      <c r="S68" s="352"/>
    </row>
    <row r="69" spans="1:19" ht="12.75" hidden="1">
      <c r="A69" s="73"/>
      <c r="B69" s="72"/>
      <c r="C69" s="74"/>
      <c r="D69" s="75"/>
      <c r="E69" s="72"/>
      <c r="F69" s="74"/>
      <c r="G69" s="75"/>
      <c r="H69" s="72"/>
      <c r="I69" s="74"/>
      <c r="J69" s="75"/>
      <c r="K69" s="74"/>
      <c r="L69" s="304"/>
      <c r="M69" s="304"/>
      <c r="N69" s="75"/>
      <c r="O69" s="74"/>
      <c r="P69" s="75"/>
      <c r="R69" s="304"/>
      <c r="S69" s="304"/>
    </row>
    <row r="70" spans="1:19" ht="25.5" hidden="1">
      <c r="A70" s="86" t="s">
        <v>146</v>
      </c>
      <c r="B70" s="72"/>
      <c r="C70" s="74"/>
      <c r="D70" s="75"/>
      <c r="E70" s="72"/>
      <c r="F70" s="74"/>
      <c r="G70" s="75"/>
      <c r="H70" s="72"/>
      <c r="I70" s="74"/>
      <c r="J70" s="75"/>
      <c r="K70" s="74"/>
      <c r="L70" s="304"/>
      <c r="M70" s="304"/>
      <c r="N70" s="75"/>
      <c r="O70" s="74"/>
      <c r="P70" s="75"/>
      <c r="R70" s="304"/>
      <c r="S70" s="304"/>
    </row>
    <row r="71" spans="1:19" ht="12.75" hidden="1">
      <c r="A71" s="188" t="s">
        <v>129</v>
      </c>
      <c r="B71" s="73"/>
      <c r="C71" s="189"/>
      <c r="D71" s="190"/>
      <c r="E71" s="192"/>
      <c r="F71" s="189"/>
      <c r="G71" s="190"/>
      <c r="H71" s="192"/>
      <c r="I71" s="189"/>
      <c r="J71" s="190"/>
      <c r="K71" s="189"/>
      <c r="L71" s="306"/>
      <c r="M71" s="306"/>
      <c r="N71" s="190"/>
      <c r="O71" s="189">
        <f>K71+I71</f>
        <v>0</v>
      </c>
      <c r="P71" s="190">
        <f>N71+J71</f>
        <v>0</v>
      </c>
      <c r="R71" s="309"/>
      <c r="S71" s="309"/>
    </row>
    <row r="72" spans="1:19" ht="12.75" hidden="1">
      <c r="A72" s="79" t="s">
        <v>147</v>
      </c>
      <c r="B72" s="72"/>
      <c r="C72" s="80"/>
      <c r="D72" s="81"/>
      <c r="E72" s="82"/>
      <c r="F72" s="80"/>
      <c r="G72" s="81"/>
      <c r="H72" s="82"/>
      <c r="I72" s="80"/>
      <c r="J72" s="81"/>
      <c r="K72" s="80"/>
      <c r="L72" s="309"/>
      <c r="M72" s="309"/>
      <c r="N72" s="81"/>
      <c r="O72" s="80"/>
      <c r="P72" s="81"/>
      <c r="R72" s="309"/>
      <c r="S72" s="309"/>
    </row>
    <row r="73" spans="1:19" ht="12.75" hidden="1">
      <c r="A73" s="79" t="s">
        <v>148</v>
      </c>
      <c r="B73" s="72"/>
      <c r="C73" s="83"/>
      <c r="D73" s="84"/>
      <c r="E73" s="82"/>
      <c r="F73" s="83"/>
      <c r="G73" s="84"/>
      <c r="H73" s="82"/>
      <c r="I73" s="83"/>
      <c r="J73" s="84"/>
      <c r="K73" s="83"/>
      <c r="L73" s="307"/>
      <c r="M73" s="307"/>
      <c r="N73" s="84"/>
      <c r="O73" s="83"/>
      <c r="P73" s="84"/>
      <c r="R73" s="307"/>
      <c r="S73" s="307"/>
    </row>
    <row r="74" spans="1:19" ht="12.75" hidden="1">
      <c r="A74" s="87" t="s">
        <v>149</v>
      </c>
      <c r="B74" s="76"/>
      <c r="C74" s="88">
        <f>SUM(C71:C73)</f>
        <v>0</v>
      </c>
      <c r="D74" s="89">
        <f>SUM(D71:D73)</f>
        <v>0</v>
      </c>
      <c r="E74" s="191"/>
      <c r="F74" s="88">
        <f>SUM(F71:F73)</f>
        <v>0</v>
      </c>
      <c r="G74" s="89">
        <f>SUM(G71:G73)</f>
        <v>0</v>
      </c>
      <c r="H74" s="191"/>
      <c r="I74" s="88">
        <f aca="true" t="shared" si="9" ref="I74:P74">SUM(I71:I73)</f>
        <v>0</v>
      </c>
      <c r="J74" s="89">
        <f t="shared" si="9"/>
        <v>0</v>
      </c>
      <c r="K74" s="88">
        <f t="shared" si="9"/>
        <v>0</v>
      </c>
      <c r="L74" s="308"/>
      <c r="M74" s="308"/>
      <c r="N74" s="89">
        <f t="shared" si="9"/>
        <v>0</v>
      </c>
      <c r="O74" s="88">
        <f t="shared" si="9"/>
        <v>0</v>
      </c>
      <c r="P74" s="89">
        <f t="shared" si="9"/>
        <v>0</v>
      </c>
      <c r="R74" s="352"/>
      <c r="S74" s="352"/>
    </row>
    <row r="75" spans="1:19" ht="12.75" hidden="1">
      <c r="A75" s="73"/>
      <c r="B75" s="72"/>
      <c r="C75" s="74"/>
      <c r="D75" s="75"/>
      <c r="E75" s="72"/>
      <c r="F75" s="74"/>
      <c r="G75" s="75"/>
      <c r="H75" s="72"/>
      <c r="I75" s="74"/>
      <c r="J75" s="75"/>
      <c r="K75" s="74"/>
      <c r="L75" s="304"/>
      <c r="M75" s="304"/>
      <c r="N75" s="75"/>
      <c r="O75" s="74"/>
      <c r="P75" s="75"/>
      <c r="R75" s="304"/>
      <c r="S75" s="304"/>
    </row>
    <row r="76" spans="1:19" ht="25.5" hidden="1">
      <c r="A76" s="86" t="s">
        <v>150</v>
      </c>
      <c r="B76" s="72"/>
      <c r="C76" s="74"/>
      <c r="D76" s="75"/>
      <c r="E76" s="72"/>
      <c r="F76" s="74"/>
      <c r="G76" s="75"/>
      <c r="H76" s="72"/>
      <c r="I76" s="74"/>
      <c r="J76" s="75"/>
      <c r="K76" s="74"/>
      <c r="L76" s="304"/>
      <c r="M76" s="304"/>
      <c r="N76" s="75"/>
      <c r="O76" s="74"/>
      <c r="P76" s="75"/>
      <c r="R76" s="304"/>
      <c r="S76" s="304"/>
    </row>
    <row r="77" spans="1:19" ht="12.75" hidden="1">
      <c r="A77" s="188" t="s">
        <v>130</v>
      </c>
      <c r="B77" s="73"/>
      <c r="C77" s="189">
        <v>0</v>
      </c>
      <c r="D77" s="190">
        <v>0</v>
      </c>
      <c r="E77" s="192"/>
      <c r="F77" s="189">
        <v>0</v>
      </c>
      <c r="G77" s="190">
        <v>0</v>
      </c>
      <c r="H77" s="192"/>
      <c r="I77" s="189">
        <v>0</v>
      </c>
      <c r="J77" s="190">
        <v>0</v>
      </c>
      <c r="K77" s="189">
        <v>0</v>
      </c>
      <c r="L77" s="306"/>
      <c r="M77" s="306"/>
      <c r="N77" s="190">
        <v>0</v>
      </c>
      <c r="O77" s="189">
        <f>K77+I77</f>
        <v>0</v>
      </c>
      <c r="P77" s="190">
        <f>N77+J77</f>
        <v>0</v>
      </c>
      <c r="R77" s="309"/>
      <c r="S77" s="309"/>
    </row>
    <row r="78" spans="1:19" ht="12.75" hidden="1">
      <c r="A78" s="79" t="s">
        <v>151</v>
      </c>
      <c r="B78" s="72"/>
      <c r="C78" s="80">
        <v>0</v>
      </c>
      <c r="D78" s="81">
        <v>0</v>
      </c>
      <c r="E78" s="82"/>
      <c r="F78" s="80">
        <v>0</v>
      </c>
      <c r="G78" s="81">
        <v>0</v>
      </c>
      <c r="H78" s="82"/>
      <c r="I78" s="80">
        <v>0</v>
      </c>
      <c r="J78" s="81">
        <v>0</v>
      </c>
      <c r="K78" s="80">
        <v>0</v>
      </c>
      <c r="L78" s="309"/>
      <c r="M78" s="309"/>
      <c r="N78" s="81">
        <v>0</v>
      </c>
      <c r="O78" s="80">
        <v>0</v>
      </c>
      <c r="P78" s="81">
        <v>0</v>
      </c>
      <c r="R78" s="309"/>
      <c r="S78" s="309"/>
    </row>
    <row r="79" spans="1:19" ht="12.75" hidden="1">
      <c r="A79" s="79" t="s">
        <v>152</v>
      </c>
      <c r="B79" s="72"/>
      <c r="C79" s="80">
        <v>0</v>
      </c>
      <c r="D79" s="81">
        <v>0</v>
      </c>
      <c r="E79" s="82"/>
      <c r="F79" s="80">
        <v>0</v>
      </c>
      <c r="G79" s="81">
        <v>0</v>
      </c>
      <c r="H79" s="82"/>
      <c r="I79" s="80">
        <v>0</v>
      </c>
      <c r="J79" s="81">
        <v>0</v>
      </c>
      <c r="K79" s="80">
        <v>0</v>
      </c>
      <c r="L79" s="309"/>
      <c r="M79" s="309"/>
      <c r="N79" s="81">
        <v>0</v>
      </c>
      <c r="O79" s="80">
        <v>0</v>
      </c>
      <c r="P79" s="81">
        <v>0</v>
      </c>
      <c r="R79" s="309"/>
      <c r="S79" s="309"/>
    </row>
    <row r="80" spans="1:19" ht="12.75" hidden="1">
      <c r="A80" s="79" t="s">
        <v>153</v>
      </c>
      <c r="B80" s="72"/>
      <c r="C80" s="80">
        <v>0</v>
      </c>
      <c r="D80" s="81">
        <v>0</v>
      </c>
      <c r="E80" s="82"/>
      <c r="F80" s="80">
        <v>0</v>
      </c>
      <c r="G80" s="81">
        <v>0</v>
      </c>
      <c r="H80" s="82"/>
      <c r="I80" s="80">
        <v>0</v>
      </c>
      <c r="J80" s="81">
        <v>0</v>
      </c>
      <c r="K80" s="80">
        <v>0</v>
      </c>
      <c r="L80" s="309"/>
      <c r="M80" s="309"/>
      <c r="N80" s="81">
        <v>0</v>
      </c>
      <c r="O80" s="80">
        <v>0</v>
      </c>
      <c r="P80" s="81">
        <v>0</v>
      </c>
      <c r="R80" s="309"/>
      <c r="S80" s="309"/>
    </row>
    <row r="81" spans="1:19" ht="12.75" hidden="1">
      <c r="A81" s="79" t="s">
        <v>154</v>
      </c>
      <c r="B81" s="72"/>
      <c r="C81" s="80">
        <v>0</v>
      </c>
      <c r="D81" s="81">
        <v>0</v>
      </c>
      <c r="E81" s="82"/>
      <c r="F81" s="80">
        <v>0</v>
      </c>
      <c r="G81" s="81">
        <v>0</v>
      </c>
      <c r="H81" s="82"/>
      <c r="I81" s="80">
        <v>0</v>
      </c>
      <c r="J81" s="81">
        <v>0</v>
      </c>
      <c r="K81" s="80">
        <v>0</v>
      </c>
      <c r="L81" s="309"/>
      <c r="M81" s="309"/>
      <c r="N81" s="81">
        <v>0</v>
      </c>
      <c r="O81" s="80">
        <v>0</v>
      </c>
      <c r="P81" s="81">
        <v>0</v>
      </c>
      <c r="R81" s="309"/>
      <c r="S81" s="309"/>
    </row>
    <row r="82" spans="1:19" ht="12.75" hidden="1">
      <c r="A82" s="79" t="s">
        <v>155</v>
      </c>
      <c r="B82" s="72"/>
      <c r="C82" s="83">
        <v>0</v>
      </c>
      <c r="D82" s="84">
        <v>0</v>
      </c>
      <c r="E82" s="82"/>
      <c r="F82" s="83">
        <v>0</v>
      </c>
      <c r="G82" s="84">
        <v>0</v>
      </c>
      <c r="H82" s="82"/>
      <c r="I82" s="83">
        <v>0</v>
      </c>
      <c r="J82" s="84">
        <v>0</v>
      </c>
      <c r="K82" s="83">
        <v>0</v>
      </c>
      <c r="L82" s="307"/>
      <c r="M82" s="307"/>
      <c r="N82" s="84">
        <v>0</v>
      </c>
      <c r="O82" s="83">
        <v>0</v>
      </c>
      <c r="P82" s="84">
        <v>0</v>
      </c>
      <c r="R82" s="307"/>
      <c r="S82" s="307"/>
    </row>
    <row r="83" spans="1:19" ht="12.75" hidden="1">
      <c r="A83" s="87" t="s">
        <v>156</v>
      </c>
      <c r="B83" s="76"/>
      <c r="C83" s="88">
        <f>SUM(C77:C82)</f>
        <v>0</v>
      </c>
      <c r="D83" s="89">
        <f>SUM(D77:D82)</f>
        <v>0</v>
      </c>
      <c r="E83" s="85"/>
      <c r="F83" s="88">
        <f>SUM(F77:F82)</f>
        <v>0</v>
      </c>
      <c r="G83" s="89">
        <f>SUM(G77:G82)</f>
        <v>0</v>
      </c>
      <c r="H83" s="191"/>
      <c r="I83" s="88">
        <f aca="true" t="shared" si="10" ref="I83:P83">SUM(I77:I82)</f>
        <v>0</v>
      </c>
      <c r="J83" s="89">
        <f t="shared" si="10"/>
        <v>0</v>
      </c>
      <c r="K83" s="88">
        <f t="shared" si="10"/>
        <v>0</v>
      </c>
      <c r="L83" s="308"/>
      <c r="M83" s="308"/>
      <c r="N83" s="89">
        <f t="shared" si="10"/>
        <v>0</v>
      </c>
      <c r="O83" s="88">
        <f t="shared" si="10"/>
        <v>0</v>
      </c>
      <c r="P83" s="89">
        <f t="shared" si="10"/>
        <v>0</v>
      </c>
      <c r="R83" s="352"/>
      <c r="S83" s="352"/>
    </row>
    <row r="84" spans="1:19" ht="12.75" hidden="1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R84" s="304"/>
      <c r="S84" s="304"/>
    </row>
    <row r="85" spans="1:19" ht="13.5" hidden="1" thickBot="1">
      <c r="A85" s="194" t="s">
        <v>157</v>
      </c>
      <c r="B85" s="195"/>
      <c r="C85" s="193">
        <f>C59+C68+C74+C83</f>
        <v>0</v>
      </c>
      <c r="D85" s="90">
        <f>D59+D68+D74+D83</f>
        <v>0</v>
      </c>
      <c r="E85" s="195"/>
      <c r="F85" s="193">
        <f>F59+F68+F74+F83</f>
        <v>0</v>
      </c>
      <c r="G85" s="90">
        <f>G59+G68+G74+G83</f>
        <v>0</v>
      </c>
      <c r="H85" s="195"/>
      <c r="I85" s="193">
        <f aca="true" t="shared" si="11" ref="I85:P85">I59+I68+I74+I83</f>
        <v>0</v>
      </c>
      <c r="J85" s="90">
        <f t="shared" si="11"/>
        <v>0</v>
      </c>
      <c r="K85" s="193">
        <f t="shared" si="11"/>
        <v>0</v>
      </c>
      <c r="L85" s="310"/>
      <c r="M85" s="310"/>
      <c r="N85" s="90">
        <f t="shared" si="11"/>
        <v>0</v>
      </c>
      <c r="O85" s="193">
        <f t="shared" si="11"/>
        <v>0</v>
      </c>
      <c r="P85" s="90">
        <f t="shared" si="11"/>
        <v>0</v>
      </c>
      <c r="Q85" s="41"/>
      <c r="R85" s="92"/>
      <c r="S85" s="93"/>
    </row>
    <row r="86" spans="1:19" ht="12.75">
      <c r="A86" s="91"/>
      <c r="B86" s="91"/>
      <c r="C86" s="92"/>
      <c r="D86" s="93"/>
      <c r="E86" s="91"/>
      <c r="F86" s="92"/>
      <c r="G86" s="93"/>
      <c r="H86" s="91"/>
      <c r="I86" s="92"/>
      <c r="J86" s="93"/>
      <c r="K86" s="41"/>
      <c r="L86" s="41"/>
      <c r="M86" s="41"/>
      <c r="N86" s="41"/>
      <c r="O86" s="41"/>
      <c r="P86" s="41"/>
      <c r="Q86" s="41"/>
      <c r="R86" s="353"/>
      <c r="S86" s="353"/>
    </row>
  </sheetData>
  <sheetProtection/>
  <mergeCells count="3">
    <mergeCell ref="K9:L9"/>
    <mergeCell ref="A10:A11"/>
    <mergeCell ref="A53:A54"/>
  </mergeCells>
  <printOptions horizontalCentered="1"/>
  <pageMargins left="0.75" right="0.75" top="1" bottom="1" header="0.5" footer="0.5"/>
  <pageSetup fitToHeight="1" fitToWidth="1" horizontalDpi="600" verticalDpi="600" orientation="landscape" scale="59" r:id="rId1"/>
  <headerFooter alignWithMargins="0">
    <oddFooter>&amp;C&amp;"Times New Roman,Regular"Exhibit D - Resources by DOJ Strategic Goals &amp; Strategic Objectives</oddFooter>
  </headerFooter>
  <rowBreaks count="1" manualBreakCount="1">
    <brk id="45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8"/>
  <sheetViews>
    <sheetView showGridLines="0" showOutlineSymbols="0" zoomScale="80" zoomScaleNormal="80" workbookViewId="0" topLeftCell="A1">
      <selection activeCell="Y58" sqref="Y58"/>
    </sheetView>
  </sheetViews>
  <sheetFormatPr defaultColWidth="9.6640625" defaultRowHeight="15"/>
  <cols>
    <col min="1" max="1" width="3.77734375" style="19" customWidth="1"/>
    <col min="2" max="2" width="23.88671875" style="19" customWidth="1"/>
    <col min="3" max="3" width="5.6640625" style="19" customWidth="1"/>
    <col min="4" max="4" width="6.77734375" style="19" customWidth="1"/>
    <col min="5" max="5" width="8.99609375" style="19" customWidth="1"/>
    <col min="6" max="6" width="1.1171875" style="19" customWidth="1"/>
    <col min="7" max="7" width="5.77734375" style="19" customWidth="1"/>
    <col min="8" max="8" width="5.6640625" style="19" customWidth="1"/>
    <col min="9" max="9" width="7.77734375" style="19" customWidth="1"/>
    <col min="10" max="10" width="0.78125" style="25" customWidth="1"/>
    <col min="11" max="12" width="5.6640625" style="19" customWidth="1"/>
    <col min="13" max="13" width="9.21484375" style="19" customWidth="1"/>
    <col min="14" max="14" width="0.78125" style="19" customWidth="1"/>
    <col min="15" max="15" width="5.5546875" style="19" customWidth="1"/>
    <col min="16" max="16" width="5.6640625" style="19" customWidth="1"/>
    <col min="17" max="17" width="8.3359375" style="19" customWidth="1"/>
    <col min="18" max="18" width="0.78125" style="19" customWidth="1"/>
    <col min="19" max="20" width="5.6640625" style="19" customWidth="1"/>
    <col min="21" max="21" width="8.77734375" style="19" customWidth="1"/>
    <col min="22" max="22" width="0.88671875" style="19" customWidth="1"/>
    <col min="23" max="23" width="5.6640625" style="19" customWidth="1"/>
    <col min="24" max="24" width="6.77734375" style="19" customWidth="1"/>
    <col min="25" max="25" width="9.5546875" style="19" customWidth="1"/>
    <col min="26" max="16384" width="9.6640625" style="19" customWidth="1"/>
  </cols>
  <sheetData>
    <row r="1" spans="1:25" ht="20.25">
      <c r="A1" s="32" t="s">
        <v>215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8.75">
      <c r="A3" s="20" t="s">
        <v>193</v>
      </c>
      <c r="B3" s="21"/>
      <c r="C3" s="21"/>
      <c r="D3" s="21"/>
      <c r="E3" s="21"/>
      <c r="F3" s="21"/>
      <c r="G3" s="21"/>
      <c r="H3" s="21"/>
      <c r="I3" s="21"/>
      <c r="J3" s="22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16.5">
      <c r="A4" s="23" t="str">
        <f>+'[2](B) Sum of Req '!A5</f>
        <v>Office on Violence Against Women</v>
      </c>
      <c r="B4" s="21"/>
      <c r="C4" s="21"/>
      <c r="D4" s="21"/>
      <c r="E4" s="21"/>
      <c r="F4" s="21"/>
      <c r="G4" s="21"/>
      <c r="H4" s="21"/>
      <c r="I4" s="21"/>
      <c r="J4" s="22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6.5">
      <c r="A5" s="23" t="str">
        <f>+'[2](B) Sum of Req '!A6</f>
        <v>Grant Programs</v>
      </c>
      <c r="B5" s="21"/>
      <c r="C5" s="21"/>
      <c r="D5" s="21"/>
      <c r="E5" s="21"/>
      <c r="F5" s="21"/>
      <c r="G5" s="21"/>
      <c r="H5" s="21"/>
      <c r="I5" s="21"/>
      <c r="J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5.75">
      <c r="A6" s="94" t="s">
        <v>89</v>
      </c>
      <c r="B6" s="21"/>
      <c r="C6" s="21"/>
      <c r="D6" s="21"/>
      <c r="E6" s="21"/>
      <c r="F6" s="21"/>
      <c r="G6" s="21"/>
      <c r="H6" s="21"/>
      <c r="I6" s="21"/>
      <c r="J6" s="22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15.75">
      <c r="A7" s="1"/>
      <c r="B7" s="1"/>
      <c r="C7" s="1"/>
      <c r="D7" s="1"/>
      <c r="E7" s="1"/>
      <c r="F7" s="1"/>
      <c r="G7" s="21"/>
      <c r="H7" s="21"/>
      <c r="I7" s="21"/>
      <c r="J7" s="22"/>
      <c r="K7" s="21"/>
      <c r="L7" s="21"/>
      <c r="M7" s="21"/>
      <c r="N7" s="21"/>
      <c r="O7" s="21"/>
      <c r="P7" s="21"/>
      <c r="Q7" s="21"/>
      <c r="R7" s="1"/>
      <c r="S7" s="1"/>
      <c r="T7" s="1"/>
      <c r="U7" s="1"/>
      <c r="V7" s="1"/>
      <c r="W7" s="1"/>
      <c r="X7" s="1"/>
      <c r="Y7" s="1"/>
    </row>
    <row r="8" spans="1:25" ht="15.75">
      <c r="A8" s="1"/>
      <c r="B8" s="1"/>
      <c r="C8" s="21"/>
      <c r="D8" s="21"/>
      <c r="E8" s="21"/>
      <c r="F8" s="21"/>
      <c r="G8" s="21"/>
      <c r="H8" s="21"/>
      <c r="I8" s="21"/>
      <c r="J8" s="22"/>
      <c r="K8" s="21"/>
      <c r="L8" s="21"/>
      <c r="M8" s="21"/>
      <c r="N8" s="21"/>
      <c r="O8" s="21"/>
      <c r="P8" s="21"/>
      <c r="Q8" s="21"/>
      <c r="R8" s="21" t="s">
        <v>113</v>
      </c>
      <c r="S8" s="1"/>
      <c r="T8" s="1"/>
      <c r="U8" s="1"/>
      <c r="V8" s="1"/>
      <c r="W8" s="24"/>
      <c r="X8" s="21"/>
      <c r="Y8" s="21"/>
    </row>
    <row r="9" spans="1:25" ht="15.75">
      <c r="A9" s="104"/>
      <c r="B9" s="105"/>
      <c r="C9" s="121" t="s">
        <v>216</v>
      </c>
      <c r="D9" s="106"/>
      <c r="E9" s="106"/>
      <c r="F9" s="106" t="s">
        <v>113</v>
      </c>
      <c r="G9" s="121" t="s">
        <v>113</v>
      </c>
      <c r="H9" s="106"/>
      <c r="I9" s="106"/>
      <c r="J9" s="122"/>
      <c r="K9" s="123"/>
      <c r="L9" s="106"/>
      <c r="M9" s="106"/>
      <c r="N9" s="106" t="s">
        <v>113</v>
      </c>
      <c r="O9" s="121" t="s">
        <v>117</v>
      </c>
      <c r="P9" s="106"/>
      <c r="Q9" s="106"/>
      <c r="R9" s="106" t="s">
        <v>113</v>
      </c>
      <c r="S9" s="121" t="s">
        <v>79</v>
      </c>
      <c r="T9" s="106"/>
      <c r="U9" s="106"/>
      <c r="V9" s="203"/>
      <c r="W9" s="121"/>
      <c r="X9" s="106"/>
      <c r="Y9" s="107"/>
    </row>
    <row r="10" spans="1:25" ht="15.75">
      <c r="A10" s="103"/>
      <c r="B10" s="2"/>
      <c r="C10" s="199" t="s">
        <v>138</v>
      </c>
      <c r="D10" s="200"/>
      <c r="E10" s="200"/>
      <c r="F10" s="200" t="s">
        <v>113</v>
      </c>
      <c r="G10" s="199" t="s">
        <v>108</v>
      </c>
      <c r="H10" s="200"/>
      <c r="I10" s="200"/>
      <c r="J10" s="200" t="s">
        <v>113</v>
      </c>
      <c r="K10" s="199" t="s">
        <v>109</v>
      </c>
      <c r="L10" s="200"/>
      <c r="M10" s="200"/>
      <c r="N10" s="200" t="s">
        <v>113</v>
      </c>
      <c r="O10" s="199" t="s">
        <v>41</v>
      </c>
      <c r="P10" s="200"/>
      <c r="Q10" s="200"/>
      <c r="R10" s="200" t="s">
        <v>113</v>
      </c>
      <c r="S10" s="199" t="s">
        <v>116</v>
      </c>
      <c r="T10" s="200"/>
      <c r="U10" s="200"/>
      <c r="V10" s="201" t="s">
        <v>113</v>
      </c>
      <c r="W10" s="199" t="s">
        <v>194</v>
      </c>
      <c r="X10" s="200"/>
      <c r="Y10" s="202"/>
    </row>
    <row r="11" spans="1:25" ht="3" customHeight="1">
      <c r="A11" s="103"/>
      <c r="B11" s="2"/>
      <c r="C11" s="103"/>
      <c r="D11" s="1"/>
      <c r="E11" s="1"/>
      <c r="F11" s="1"/>
      <c r="G11" s="103"/>
      <c r="H11" s="1"/>
      <c r="I11" s="1"/>
      <c r="J11" s="2"/>
      <c r="K11" s="103"/>
      <c r="L11" s="1"/>
      <c r="M11" s="1"/>
      <c r="N11" s="1"/>
      <c r="O11" s="103"/>
      <c r="P11" s="1"/>
      <c r="Q11" s="1"/>
      <c r="R11" s="1"/>
      <c r="S11" s="103"/>
      <c r="T11" s="1"/>
      <c r="U11" s="1"/>
      <c r="V11" s="1"/>
      <c r="W11" s="103"/>
      <c r="X11" s="1"/>
      <c r="Y11" s="98"/>
    </row>
    <row r="12" spans="1:25" ht="16.5" thickBot="1">
      <c r="A12" s="109" t="s">
        <v>36</v>
      </c>
      <c r="B12" s="197"/>
      <c r="C12" s="185" t="s">
        <v>112</v>
      </c>
      <c r="D12" s="108" t="s">
        <v>39</v>
      </c>
      <c r="E12" s="108" t="s">
        <v>114</v>
      </c>
      <c r="F12" s="198"/>
      <c r="G12" s="185" t="s">
        <v>112</v>
      </c>
      <c r="H12" s="108" t="s">
        <v>39</v>
      </c>
      <c r="I12" s="108" t="s">
        <v>114</v>
      </c>
      <c r="J12" s="108"/>
      <c r="K12" s="185" t="s">
        <v>112</v>
      </c>
      <c r="L12" s="108" t="s">
        <v>39</v>
      </c>
      <c r="M12" s="108" t="s">
        <v>114</v>
      </c>
      <c r="N12" s="108"/>
      <c r="O12" s="185" t="s">
        <v>112</v>
      </c>
      <c r="P12" s="108" t="s">
        <v>39</v>
      </c>
      <c r="Q12" s="108" t="s">
        <v>114</v>
      </c>
      <c r="R12" s="108"/>
      <c r="S12" s="185" t="s">
        <v>112</v>
      </c>
      <c r="T12" s="108" t="s">
        <v>39</v>
      </c>
      <c r="U12" s="108" t="s">
        <v>114</v>
      </c>
      <c r="V12" s="108"/>
      <c r="W12" s="185" t="s">
        <v>112</v>
      </c>
      <c r="X12" s="108" t="s">
        <v>39</v>
      </c>
      <c r="Y12" s="186" t="s">
        <v>114</v>
      </c>
    </row>
    <row r="13" spans="1:25" ht="15.75">
      <c r="A13" s="410" t="s">
        <v>24</v>
      </c>
      <c r="B13" s="408"/>
      <c r="C13" s="114"/>
      <c r="D13" s="115"/>
      <c r="E13" s="115"/>
      <c r="F13" s="115"/>
      <c r="G13" s="114"/>
      <c r="H13" s="115"/>
      <c r="I13" s="115"/>
      <c r="J13" s="115"/>
      <c r="K13" s="114"/>
      <c r="L13" s="115"/>
      <c r="M13" s="115"/>
      <c r="N13" s="115"/>
      <c r="O13" s="114"/>
      <c r="P13" s="115"/>
      <c r="Q13" s="115"/>
      <c r="R13" s="115">
        <v>0</v>
      </c>
      <c r="S13" s="114"/>
      <c r="T13" s="115"/>
      <c r="U13" s="115"/>
      <c r="V13" s="115"/>
      <c r="W13" s="114"/>
      <c r="X13" s="115"/>
      <c r="Y13" s="116"/>
    </row>
    <row r="14" spans="1:25" ht="15.75">
      <c r="A14" s="411" t="s">
        <v>23</v>
      </c>
      <c r="B14" s="409"/>
      <c r="C14" s="114"/>
      <c r="D14" s="115"/>
      <c r="E14" s="115"/>
      <c r="F14" s="115"/>
      <c r="G14" s="114"/>
      <c r="H14" s="115"/>
      <c r="I14" s="115"/>
      <c r="J14" s="115"/>
      <c r="K14" s="114"/>
      <c r="L14" s="115"/>
      <c r="M14" s="115"/>
      <c r="N14" s="115"/>
      <c r="O14" s="114"/>
      <c r="P14" s="115"/>
      <c r="Q14" s="115"/>
      <c r="R14" s="115"/>
      <c r="S14" s="114"/>
      <c r="T14" s="115"/>
      <c r="U14" s="115"/>
      <c r="V14" s="115"/>
      <c r="W14" s="114">
        <v>0</v>
      </c>
      <c r="X14" s="115">
        <v>0</v>
      </c>
      <c r="Y14" s="116">
        <f>+E14+I14+M14+Q14+U14</f>
        <v>0</v>
      </c>
    </row>
    <row r="15" spans="1:25" ht="15.75">
      <c r="A15" s="581" t="s">
        <v>4</v>
      </c>
      <c r="B15" s="582"/>
      <c r="C15" s="114"/>
      <c r="D15" s="115"/>
      <c r="E15" s="412">
        <v>210000</v>
      </c>
      <c r="F15" s="115"/>
      <c r="G15" s="114">
        <v>0</v>
      </c>
      <c r="H15" s="115">
        <v>0</v>
      </c>
      <c r="I15" s="115">
        <v>0</v>
      </c>
      <c r="J15" s="115"/>
      <c r="K15" s="114">
        <v>0</v>
      </c>
      <c r="L15" s="115">
        <v>0</v>
      </c>
      <c r="M15" s="115">
        <v>0</v>
      </c>
      <c r="N15" s="115"/>
      <c r="O15" s="114">
        <v>0</v>
      </c>
      <c r="P15" s="115">
        <v>0</v>
      </c>
      <c r="Q15" s="115">
        <v>-3000</v>
      </c>
      <c r="R15" s="115"/>
      <c r="S15" s="114"/>
      <c r="T15" s="115"/>
      <c r="U15" s="535">
        <f>4188.9+1374+57.517+409.1+15.485+0.178+386.7+134.12+2</f>
        <v>6567.999999999999</v>
      </c>
      <c r="V15" s="115"/>
      <c r="W15" s="114">
        <v>0</v>
      </c>
      <c r="X15" s="115">
        <v>0</v>
      </c>
      <c r="Y15" s="116">
        <f>+E15+I15+M15+Q15+U15</f>
        <v>213568</v>
      </c>
    </row>
    <row r="16" spans="1:25" ht="15.75">
      <c r="A16" s="405" t="s">
        <v>5</v>
      </c>
      <c r="B16" s="406"/>
      <c r="C16" s="114"/>
      <c r="D16" s="115"/>
      <c r="E16" s="413" t="s">
        <v>15</v>
      </c>
      <c r="F16" s="115"/>
      <c r="G16" s="114">
        <v>0</v>
      </c>
      <c r="H16" s="115">
        <v>0</v>
      </c>
      <c r="I16" s="115">
        <v>0</v>
      </c>
      <c r="J16" s="115"/>
      <c r="K16" s="114">
        <v>0</v>
      </c>
      <c r="L16" s="115">
        <v>0</v>
      </c>
      <c r="M16" s="115">
        <v>0</v>
      </c>
      <c r="N16" s="115"/>
      <c r="O16" s="114">
        <v>0</v>
      </c>
      <c r="P16" s="115">
        <v>0</v>
      </c>
      <c r="Q16" s="115"/>
      <c r="R16" s="115"/>
      <c r="S16" s="114"/>
      <c r="T16" s="115"/>
      <c r="U16" s="535">
        <f>1409+411.647</f>
        <v>1820.647</v>
      </c>
      <c r="V16" s="115"/>
      <c r="W16" s="114">
        <v>0</v>
      </c>
      <c r="X16" s="115">
        <v>0</v>
      </c>
      <c r="Y16" s="116">
        <f>+M16+Q16+U16</f>
        <v>1820.647</v>
      </c>
    </row>
    <row r="17" spans="1:25" ht="15.75">
      <c r="A17" s="405" t="s">
        <v>19</v>
      </c>
      <c r="B17" s="406"/>
      <c r="C17" s="114"/>
      <c r="D17" s="115"/>
      <c r="E17" s="413" t="s">
        <v>16</v>
      </c>
      <c r="F17" s="115"/>
      <c r="G17" s="114">
        <v>0</v>
      </c>
      <c r="H17" s="115">
        <v>0</v>
      </c>
      <c r="I17" s="115">
        <v>0</v>
      </c>
      <c r="J17" s="115"/>
      <c r="K17" s="114">
        <v>0</v>
      </c>
      <c r="L17" s="115">
        <v>0</v>
      </c>
      <c r="M17" s="115">
        <v>0</v>
      </c>
      <c r="N17" s="115"/>
      <c r="O17" s="114">
        <v>0</v>
      </c>
      <c r="P17" s="115">
        <v>0</v>
      </c>
      <c r="Q17" s="413" t="s">
        <v>16</v>
      </c>
      <c r="R17" s="115"/>
      <c r="S17" s="114"/>
      <c r="T17" s="115"/>
      <c r="U17" s="535">
        <v>0</v>
      </c>
      <c r="V17" s="115"/>
      <c r="W17" s="114">
        <v>0</v>
      </c>
      <c r="X17" s="115">
        <v>0</v>
      </c>
      <c r="Y17" s="116">
        <v>0</v>
      </c>
    </row>
    <row r="18" spans="1:25" ht="15.75">
      <c r="A18" s="405" t="s">
        <v>224</v>
      </c>
      <c r="B18" s="406"/>
      <c r="C18" s="114"/>
      <c r="D18" s="115"/>
      <c r="E18" s="414">
        <v>60000</v>
      </c>
      <c r="F18" s="115"/>
      <c r="G18" s="114">
        <v>0</v>
      </c>
      <c r="H18" s="115">
        <v>0</v>
      </c>
      <c r="I18" s="115">
        <v>0</v>
      </c>
      <c r="J18" s="115"/>
      <c r="K18" s="114">
        <v>0</v>
      </c>
      <c r="L18" s="115">
        <v>0</v>
      </c>
      <c r="M18" s="115">
        <v>0</v>
      </c>
      <c r="N18" s="115"/>
      <c r="O18" s="114">
        <v>0</v>
      </c>
      <c r="P18" s="115">
        <v>0</v>
      </c>
      <c r="Q18" s="115">
        <v>0</v>
      </c>
      <c r="R18" s="115"/>
      <c r="S18" s="114"/>
      <c r="T18" s="115"/>
      <c r="U18" s="535">
        <f>3981+2079.2+((224.33+667.578)*0.2)</f>
        <v>6238.5815999999995</v>
      </c>
      <c r="V18" s="115"/>
      <c r="W18" s="114">
        <v>0</v>
      </c>
      <c r="X18" s="115">
        <v>0</v>
      </c>
      <c r="Y18" s="116">
        <f>+E18+M18+Q18+U18</f>
        <v>66238.5816</v>
      </c>
    </row>
    <row r="19" spans="1:25" ht="15.75">
      <c r="A19" s="405" t="s">
        <v>202</v>
      </c>
      <c r="B19" s="406"/>
      <c r="C19" s="114"/>
      <c r="D19" s="115"/>
      <c r="E19" s="414">
        <v>15000</v>
      </c>
      <c r="F19" s="115"/>
      <c r="G19" s="114">
        <v>0</v>
      </c>
      <c r="H19" s="115">
        <v>0</v>
      </c>
      <c r="I19" s="535">
        <v>0</v>
      </c>
      <c r="J19" s="115"/>
      <c r="K19" s="114">
        <v>0</v>
      </c>
      <c r="L19" s="115">
        <v>0</v>
      </c>
      <c r="M19" s="115">
        <v>0</v>
      </c>
      <c r="N19" s="115"/>
      <c r="O19" s="114">
        <v>0</v>
      </c>
      <c r="P19" s="115">
        <v>0</v>
      </c>
      <c r="Q19" s="115">
        <v>0</v>
      </c>
      <c r="R19" s="115"/>
      <c r="S19" s="114"/>
      <c r="T19" s="115"/>
      <c r="U19" s="535">
        <f>2522+0</f>
        <v>2522</v>
      </c>
      <c r="V19" s="115"/>
      <c r="W19" s="114">
        <v>0</v>
      </c>
      <c r="X19" s="115">
        <v>0</v>
      </c>
      <c r="Y19" s="116">
        <f aca="true" t="shared" si="0" ref="Y19:Y33">+E19+M19+Q19+U19</f>
        <v>17522</v>
      </c>
    </row>
    <row r="20" spans="1:25" ht="15.75">
      <c r="A20" s="405" t="s">
        <v>225</v>
      </c>
      <c r="B20" s="406"/>
      <c r="C20" s="114"/>
      <c r="D20" s="115"/>
      <c r="E20" s="414">
        <v>41000</v>
      </c>
      <c r="F20" s="115"/>
      <c r="G20" s="114">
        <v>0</v>
      </c>
      <c r="H20" s="115">
        <v>0</v>
      </c>
      <c r="I20" s="115">
        <v>0</v>
      </c>
      <c r="J20" s="115"/>
      <c r="K20" s="114">
        <v>0</v>
      </c>
      <c r="L20" s="115">
        <v>0</v>
      </c>
      <c r="M20" s="115">
        <v>0</v>
      </c>
      <c r="N20" s="115"/>
      <c r="O20" s="114">
        <v>0</v>
      </c>
      <c r="P20" s="115">
        <v>0</v>
      </c>
      <c r="Q20" s="115">
        <v>0</v>
      </c>
      <c r="R20" s="115"/>
      <c r="S20" s="114"/>
      <c r="T20" s="115"/>
      <c r="U20" s="535">
        <f>4917.2+1229.692+((224.33+667.578)*0.2)</f>
        <v>6325.2735999999995</v>
      </c>
      <c r="V20" s="115"/>
      <c r="W20" s="114">
        <v>0</v>
      </c>
      <c r="X20" s="115">
        <v>0</v>
      </c>
      <c r="Y20" s="116">
        <f t="shared" si="0"/>
        <v>47325.2736</v>
      </c>
    </row>
    <row r="21" spans="1:25" ht="15.75">
      <c r="A21" s="405" t="s">
        <v>6</v>
      </c>
      <c r="B21" s="406"/>
      <c r="C21" s="114"/>
      <c r="D21" s="115"/>
      <c r="E21" s="414">
        <v>3500</v>
      </c>
      <c r="F21" s="115"/>
      <c r="G21" s="114">
        <v>0</v>
      </c>
      <c r="H21" s="115">
        <v>0</v>
      </c>
      <c r="I21" s="115">
        <v>0</v>
      </c>
      <c r="J21" s="115"/>
      <c r="K21" s="114">
        <v>0</v>
      </c>
      <c r="L21" s="115">
        <v>0</v>
      </c>
      <c r="M21" s="115">
        <v>0</v>
      </c>
      <c r="N21" s="115"/>
      <c r="O21" s="114">
        <v>0</v>
      </c>
      <c r="P21" s="115">
        <v>0</v>
      </c>
      <c r="Q21" s="115">
        <v>0</v>
      </c>
      <c r="R21" s="115"/>
      <c r="S21" s="114"/>
      <c r="T21" s="115"/>
      <c r="U21" s="535">
        <f>4032.51</f>
        <v>4032.51</v>
      </c>
      <c r="V21" s="115"/>
      <c r="W21" s="114">
        <v>0</v>
      </c>
      <c r="X21" s="115">
        <v>0</v>
      </c>
      <c r="Y21" s="116">
        <f t="shared" si="0"/>
        <v>7532.51</v>
      </c>
    </row>
    <row r="22" spans="1:25" ht="15.75">
      <c r="A22" s="405" t="s">
        <v>21</v>
      </c>
      <c r="B22" s="406"/>
      <c r="C22" s="114"/>
      <c r="D22" s="115"/>
      <c r="E22" s="414">
        <v>3000</v>
      </c>
      <c r="F22" s="115"/>
      <c r="G22" s="114">
        <v>0</v>
      </c>
      <c r="H22" s="115">
        <v>0</v>
      </c>
      <c r="I22" s="115">
        <v>0</v>
      </c>
      <c r="J22" s="115"/>
      <c r="K22" s="114">
        <v>0</v>
      </c>
      <c r="L22" s="115">
        <v>0</v>
      </c>
      <c r="M22" s="115">
        <v>0</v>
      </c>
      <c r="N22" s="115"/>
      <c r="O22" s="114">
        <v>0</v>
      </c>
      <c r="P22" s="115">
        <v>0</v>
      </c>
      <c r="Q22" s="115">
        <v>0</v>
      </c>
      <c r="R22" s="115"/>
      <c r="S22" s="114"/>
      <c r="T22" s="115"/>
      <c r="U22" s="535">
        <f>5463+0</f>
        <v>5463</v>
      </c>
      <c r="V22" s="115"/>
      <c r="W22" s="114">
        <v>0</v>
      </c>
      <c r="X22" s="115">
        <v>0</v>
      </c>
      <c r="Y22" s="116">
        <f t="shared" si="0"/>
        <v>8463</v>
      </c>
    </row>
    <row r="23" spans="1:25" ht="15.75">
      <c r="A23" s="405" t="s">
        <v>8</v>
      </c>
      <c r="B23" s="406"/>
      <c r="C23" s="114"/>
      <c r="D23" s="115"/>
      <c r="E23" s="414">
        <v>3000</v>
      </c>
      <c r="F23" s="115"/>
      <c r="G23" s="114">
        <v>0</v>
      </c>
      <c r="H23" s="115">
        <v>0</v>
      </c>
      <c r="I23" s="115">
        <v>0</v>
      </c>
      <c r="J23" s="115"/>
      <c r="K23" s="114">
        <v>0</v>
      </c>
      <c r="L23" s="115">
        <v>0</v>
      </c>
      <c r="M23" s="115">
        <v>0</v>
      </c>
      <c r="N23" s="115"/>
      <c r="O23" s="114">
        <v>0</v>
      </c>
      <c r="P23" s="115">
        <v>0</v>
      </c>
      <c r="Q23" s="115">
        <v>0</v>
      </c>
      <c r="R23" s="115"/>
      <c r="S23" s="114"/>
      <c r="T23" s="115"/>
      <c r="U23" s="535">
        <f>2045.36+0</f>
        <v>2045.36</v>
      </c>
      <c r="V23" s="115"/>
      <c r="W23" s="114">
        <v>0</v>
      </c>
      <c r="X23" s="115">
        <v>0</v>
      </c>
      <c r="Y23" s="116">
        <f t="shared" si="0"/>
        <v>5045.36</v>
      </c>
    </row>
    <row r="24" spans="1:25" ht="15.75">
      <c r="A24" s="405" t="s">
        <v>234</v>
      </c>
      <c r="B24" s="406"/>
      <c r="C24" s="114"/>
      <c r="D24" s="115"/>
      <c r="E24" s="414">
        <v>9500</v>
      </c>
      <c r="F24" s="115"/>
      <c r="G24" s="114">
        <v>0</v>
      </c>
      <c r="H24" s="115">
        <v>0</v>
      </c>
      <c r="I24" s="115">
        <v>0</v>
      </c>
      <c r="J24" s="115"/>
      <c r="K24" s="114">
        <v>0</v>
      </c>
      <c r="L24" s="115">
        <v>0</v>
      </c>
      <c r="M24" s="115">
        <v>0</v>
      </c>
      <c r="N24" s="115"/>
      <c r="O24" s="114">
        <v>0</v>
      </c>
      <c r="P24" s="115">
        <v>0</v>
      </c>
      <c r="Q24" s="115">
        <v>0</v>
      </c>
      <c r="R24" s="115"/>
      <c r="S24" s="114"/>
      <c r="T24" s="115"/>
      <c r="U24" s="535">
        <f>910+618.351</f>
        <v>1528.351</v>
      </c>
      <c r="V24" s="115"/>
      <c r="W24" s="114">
        <v>0</v>
      </c>
      <c r="X24" s="115">
        <v>0</v>
      </c>
      <c r="Y24" s="116">
        <f t="shared" si="0"/>
        <v>11028.351</v>
      </c>
    </row>
    <row r="25" spans="1:25" ht="15.75">
      <c r="A25" s="405" t="s">
        <v>9</v>
      </c>
      <c r="B25" s="406"/>
      <c r="C25" s="114"/>
      <c r="D25" s="115"/>
      <c r="E25" s="414">
        <v>41000</v>
      </c>
      <c r="F25" s="115"/>
      <c r="G25" s="114">
        <v>0</v>
      </c>
      <c r="H25" s="115">
        <v>0</v>
      </c>
      <c r="I25" s="115">
        <v>0</v>
      </c>
      <c r="J25" s="115"/>
      <c r="K25" s="114">
        <v>0</v>
      </c>
      <c r="L25" s="115">
        <v>0</v>
      </c>
      <c r="M25" s="115">
        <v>0</v>
      </c>
      <c r="N25" s="115"/>
      <c r="O25" s="114">
        <v>0</v>
      </c>
      <c r="P25" s="115">
        <v>0</v>
      </c>
      <c r="Q25" s="115">
        <v>0</v>
      </c>
      <c r="R25" s="115"/>
      <c r="S25" s="114"/>
      <c r="T25" s="115"/>
      <c r="U25" s="535">
        <f>1262+129.152+((224.33+667.578)*0.2)</f>
        <v>1569.5336</v>
      </c>
      <c r="V25" s="115"/>
      <c r="W25" s="114">
        <v>0</v>
      </c>
      <c r="X25" s="115">
        <v>0</v>
      </c>
      <c r="Y25" s="116">
        <f t="shared" si="0"/>
        <v>42569.5336</v>
      </c>
    </row>
    <row r="26" spans="1:25" ht="15.75">
      <c r="A26" s="405" t="s">
        <v>232</v>
      </c>
      <c r="B26" s="406"/>
      <c r="C26" s="114"/>
      <c r="D26" s="115"/>
      <c r="E26" s="414">
        <v>4250</v>
      </c>
      <c r="F26" s="115"/>
      <c r="G26" s="114">
        <v>0</v>
      </c>
      <c r="H26" s="115">
        <v>0</v>
      </c>
      <c r="I26" s="115">
        <v>0</v>
      </c>
      <c r="J26" s="115"/>
      <c r="K26" s="114">
        <v>0</v>
      </c>
      <c r="L26" s="115">
        <v>0</v>
      </c>
      <c r="M26" s="115">
        <v>0</v>
      </c>
      <c r="N26" s="115"/>
      <c r="O26" s="114">
        <v>0</v>
      </c>
      <c r="P26" s="115">
        <v>0</v>
      </c>
      <c r="Q26" s="115">
        <v>0</v>
      </c>
      <c r="R26" s="115"/>
      <c r="S26" s="114"/>
      <c r="T26" s="115"/>
      <c r="U26" s="535">
        <f>433.3+571.03+((224.33+667.578)*0.2)</f>
        <v>1182.7115999999999</v>
      </c>
      <c r="V26" s="115"/>
      <c r="W26" s="114">
        <v>0</v>
      </c>
      <c r="X26" s="115">
        <v>0</v>
      </c>
      <c r="Y26" s="116">
        <f t="shared" si="0"/>
        <v>5432.7116</v>
      </c>
    </row>
    <row r="27" spans="1:25" ht="15.75">
      <c r="A27" s="405" t="s">
        <v>233</v>
      </c>
      <c r="B27" s="406"/>
      <c r="C27" s="114"/>
      <c r="D27" s="115"/>
      <c r="E27" s="414">
        <v>14000</v>
      </c>
      <c r="F27" s="115"/>
      <c r="G27" s="114">
        <v>0</v>
      </c>
      <c r="H27" s="115">
        <v>0</v>
      </c>
      <c r="I27" s="115">
        <v>0</v>
      </c>
      <c r="J27" s="115"/>
      <c r="K27" s="114">
        <v>0</v>
      </c>
      <c r="L27" s="115">
        <v>0</v>
      </c>
      <c r="M27" s="115">
        <v>0</v>
      </c>
      <c r="N27" s="115"/>
      <c r="O27" s="114">
        <v>0</v>
      </c>
      <c r="P27" s="115">
        <v>0</v>
      </c>
      <c r="Q27" s="115">
        <v>0</v>
      </c>
      <c r="R27" s="115"/>
      <c r="S27" s="114"/>
      <c r="T27" s="115"/>
      <c r="U27" s="535">
        <f>3223+431.241</f>
        <v>3654.241</v>
      </c>
      <c r="V27" s="115"/>
      <c r="W27" s="114">
        <v>0</v>
      </c>
      <c r="X27" s="115">
        <v>0</v>
      </c>
      <c r="Y27" s="116">
        <f t="shared" si="0"/>
        <v>17654.241</v>
      </c>
    </row>
    <row r="28" spans="1:25" ht="15.75">
      <c r="A28" s="405" t="s">
        <v>227</v>
      </c>
      <c r="B28" s="406"/>
      <c r="C28" s="114"/>
      <c r="D28" s="115"/>
      <c r="E28" s="414">
        <v>6750</v>
      </c>
      <c r="F28" s="115"/>
      <c r="G28" s="114">
        <v>0</v>
      </c>
      <c r="H28" s="115">
        <v>0</v>
      </c>
      <c r="I28" s="115">
        <v>0</v>
      </c>
      <c r="J28" s="115"/>
      <c r="K28" s="114">
        <v>0</v>
      </c>
      <c r="L28" s="115">
        <v>0</v>
      </c>
      <c r="M28" s="115">
        <v>0</v>
      </c>
      <c r="N28" s="115"/>
      <c r="O28" s="114">
        <v>0</v>
      </c>
      <c r="P28" s="115">
        <v>0</v>
      </c>
      <c r="Q28" s="115">
        <v>0</v>
      </c>
      <c r="R28" s="115"/>
      <c r="S28" s="114"/>
      <c r="T28" s="115"/>
      <c r="U28" s="535">
        <f>233.2+1395.87+((224.33+667.578)*0.2)</f>
        <v>1807.4515999999999</v>
      </c>
      <c r="V28" s="115"/>
      <c r="W28" s="114">
        <v>0</v>
      </c>
      <c r="X28" s="115">
        <v>0</v>
      </c>
      <c r="Y28" s="116">
        <f t="shared" si="0"/>
        <v>8557.4516</v>
      </c>
    </row>
    <row r="29" spans="1:25" ht="15.75">
      <c r="A29" s="405" t="s">
        <v>217</v>
      </c>
      <c r="B29" s="406"/>
      <c r="C29" s="114"/>
      <c r="D29" s="115"/>
      <c r="E29" s="414">
        <v>2500</v>
      </c>
      <c r="F29" s="115"/>
      <c r="G29" s="114"/>
      <c r="H29" s="115"/>
      <c r="I29" s="115"/>
      <c r="J29" s="115"/>
      <c r="K29" s="114"/>
      <c r="L29" s="115"/>
      <c r="M29" s="115"/>
      <c r="N29" s="115"/>
      <c r="O29" s="114">
        <v>0</v>
      </c>
      <c r="P29" s="115">
        <v>0</v>
      </c>
      <c r="Q29" s="115">
        <v>0</v>
      </c>
      <c r="R29" s="115"/>
      <c r="S29" s="114"/>
      <c r="T29" s="115"/>
      <c r="U29" s="535">
        <v>0</v>
      </c>
      <c r="V29" s="115"/>
      <c r="W29" s="114"/>
      <c r="X29" s="115"/>
      <c r="Y29" s="116">
        <f t="shared" si="0"/>
        <v>2500</v>
      </c>
    </row>
    <row r="30" spans="1:25" ht="15.75">
      <c r="A30" s="405" t="s">
        <v>10</v>
      </c>
      <c r="B30" s="406"/>
      <c r="C30" s="114"/>
      <c r="D30" s="115"/>
      <c r="E30" s="414">
        <v>3000</v>
      </c>
      <c r="F30" s="115"/>
      <c r="G30" s="114">
        <v>0</v>
      </c>
      <c r="H30" s="115">
        <v>0</v>
      </c>
      <c r="I30" s="115">
        <v>0</v>
      </c>
      <c r="J30" s="115"/>
      <c r="K30" s="114">
        <v>0</v>
      </c>
      <c r="L30" s="115">
        <v>0</v>
      </c>
      <c r="M30" s="115">
        <v>0</v>
      </c>
      <c r="N30" s="115"/>
      <c r="O30" s="114">
        <v>0</v>
      </c>
      <c r="P30" s="115">
        <v>0</v>
      </c>
      <c r="Q30" s="115">
        <v>0</v>
      </c>
      <c r="R30" s="115"/>
      <c r="S30" s="114"/>
      <c r="T30" s="115"/>
      <c r="U30" s="535">
        <f>5214.1+0</f>
        <v>5214.1</v>
      </c>
      <c r="V30" s="115"/>
      <c r="W30" s="114">
        <v>0</v>
      </c>
      <c r="X30" s="115">
        <v>0</v>
      </c>
      <c r="Y30" s="116">
        <f t="shared" si="0"/>
        <v>8214.1</v>
      </c>
    </row>
    <row r="31" spans="1:25" ht="15.75">
      <c r="A31" s="405"/>
      <c r="B31" s="406"/>
      <c r="C31" s="114"/>
      <c r="D31" s="115"/>
      <c r="E31" s="414"/>
      <c r="F31" s="115"/>
      <c r="G31" s="114"/>
      <c r="H31" s="115"/>
      <c r="I31" s="115"/>
      <c r="J31" s="115"/>
      <c r="K31" s="114"/>
      <c r="L31" s="115"/>
      <c r="M31" s="115"/>
      <c r="N31" s="115"/>
      <c r="O31" s="114"/>
      <c r="P31" s="115"/>
      <c r="Q31" s="115"/>
      <c r="R31" s="115"/>
      <c r="S31" s="114"/>
      <c r="T31" s="115"/>
      <c r="U31" s="535"/>
      <c r="V31" s="115"/>
      <c r="W31" s="114"/>
      <c r="X31" s="115"/>
      <c r="Y31" s="116"/>
    </row>
    <row r="32" spans="1:25" ht="15.75">
      <c r="A32" s="405" t="s">
        <v>11</v>
      </c>
      <c r="B32" s="406"/>
      <c r="C32" s="114"/>
      <c r="D32" s="115"/>
      <c r="E32" s="414">
        <v>1000</v>
      </c>
      <c r="F32" s="115"/>
      <c r="G32" s="114">
        <v>0</v>
      </c>
      <c r="H32" s="115">
        <v>0</v>
      </c>
      <c r="I32" s="115">
        <v>0</v>
      </c>
      <c r="J32" s="115"/>
      <c r="K32" s="114">
        <v>0</v>
      </c>
      <c r="L32" s="115">
        <v>0</v>
      </c>
      <c r="M32" s="115">
        <v>0</v>
      </c>
      <c r="N32" s="115"/>
      <c r="O32" s="114">
        <v>0</v>
      </c>
      <c r="P32" s="115">
        <v>0</v>
      </c>
      <c r="Q32" s="115">
        <v>0</v>
      </c>
      <c r="R32" s="115"/>
      <c r="S32" s="114"/>
      <c r="T32" s="115"/>
      <c r="U32" s="535">
        <f>1912+0</f>
        <v>1912</v>
      </c>
      <c r="V32" s="115"/>
      <c r="W32" s="114">
        <v>0</v>
      </c>
      <c r="X32" s="115">
        <v>0</v>
      </c>
      <c r="Y32" s="116">
        <f t="shared" si="0"/>
        <v>2912</v>
      </c>
    </row>
    <row r="33" spans="1:25" ht="15.75">
      <c r="A33" s="581" t="s">
        <v>12</v>
      </c>
      <c r="B33" s="582"/>
      <c r="C33" s="114"/>
      <c r="D33" s="115"/>
      <c r="E33" s="414">
        <v>1000</v>
      </c>
      <c r="F33" s="115"/>
      <c r="G33" s="114">
        <v>0</v>
      </c>
      <c r="H33" s="115">
        <v>0</v>
      </c>
      <c r="I33" s="115">
        <v>0</v>
      </c>
      <c r="J33" s="115"/>
      <c r="K33" s="114">
        <v>0</v>
      </c>
      <c r="L33" s="115">
        <v>0</v>
      </c>
      <c r="M33" s="115">
        <v>0</v>
      </c>
      <c r="N33" s="115"/>
      <c r="O33" s="114">
        <v>0</v>
      </c>
      <c r="P33" s="115">
        <v>0</v>
      </c>
      <c r="Q33" s="115">
        <v>0</v>
      </c>
      <c r="R33" s="115"/>
      <c r="S33" s="114"/>
      <c r="T33" s="115"/>
      <c r="U33" s="535">
        <f>1015+0</f>
        <v>1015</v>
      </c>
      <c r="V33" s="115"/>
      <c r="W33" s="114">
        <v>0</v>
      </c>
      <c r="X33" s="115">
        <v>0</v>
      </c>
      <c r="Y33" s="116">
        <f t="shared" si="0"/>
        <v>2015</v>
      </c>
    </row>
    <row r="34" spans="1:25" ht="15.75">
      <c r="A34" s="405" t="s">
        <v>183</v>
      </c>
      <c r="B34" s="406"/>
      <c r="C34" s="114"/>
      <c r="D34" s="115"/>
      <c r="E34" s="115">
        <v>0</v>
      </c>
      <c r="F34" s="115"/>
      <c r="G34" s="114">
        <v>0</v>
      </c>
      <c r="H34" s="115">
        <v>0</v>
      </c>
      <c r="I34" s="115">
        <v>0</v>
      </c>
      <c r="J34" s="115"/>
      <c r="K34" s="114">
        <v>0</v>
      </c>
      <c r="L34" s="115">
        <v>0</v>
      </c>
      <c r="M34" s="115">
        <v>0</v>
      </c>
      <c r="N34" s="115"/>
      <c r="O34" s="114">
        <v>0</v>
      </c>
      <c r="P34" s="115">
        <v>0</v>
      </c>
      <c r="Q34" s="115">
        <v>0</v>
      </c>
      <c r="R34" s="115"/>
      <c r="S34" s="114"/>
      <c r="T34" s="115"/>
      <c r="U34" s="535">
        <v>0</v>
      </c>
      <c r="V34" s="115"/>
      <c r="W34" s="114">
        <v>0</v>
      </c>
      <c r="X34" s="115">
        <v>0</v>
      </c>
      <c r="Y34" s="116">
        <v>0</v>
      </c>
    </row>
    <row r="35" spans="1:25" ht="15.75">
      <c r="A35" s="405" t="s">
        <v>184</v>
      </c>
      <c r="B35" s="406"/>
      <c r="C35" s="114"/>
      <c r="D35" s="115"/>
      <c r="E35" s="115">
        <v>0</v>
      </c>
      <c r="F35" s="115"/>
      <c r="G35" s="114">
        <v>0</v>
      </c>
      <c r="H35" s="115">
        <v>0</v>
      </c>
      <c r="I35" s="115">
        <v>0</v>
      </c>
      <c r="J35" s="115"/>
      <c r="K35" s="114">
        <v>0</v>
      </c>
      <c r="L35" s="115">
        <v>0</v>
      </c>
      <c r="M35" s="115">
        <v>0</v>
      </c>
      <c r="N35" s="115"/>
      <c r="O35" s="114">
        <v>0</v>
      </c>
      <c r="P35" s="115">
        <v>0</v>
      </c>
      <c r="Q35" s="115">
        <v>0</v>
      </c>
      <c r="R35" s="115"/>
      <c r="S35" s="114"/>
      <c r="T35" s="115"/>
      <c r="U35" s="535">
        <v>0</v>
      </c>
      <c r="V35" s="115"/>
      <c r="W35" s="114">
        <v>0</v>
      </c>
      <c r="X35" s="115">
        <v>0</v>
      </c>
      <c r="Y35" s="116">
        <v>0</v>
      </c>
    </row>
    <row r="36" spans="1:25" ht="15.75">
      <c r="A36" s="405" t="s">
        <v>22</v>
      </c>
      <c r="B36" s="406"/>
      <c r="C36" s="114"/>
      <c r="D36" s="115"/>
      <c r="E36" s="414">
        <v>0</v>
      </c>
      <c r="F36" s="115"/>
      <c r="G36" s="114">
        <v>0</v>
      </c>
      <c r="H36" s="115">
        <v>0</v>
      </c>
      <c r="I36" s="115">
        <v>0</v>
      </c>
      <c r="J36" s="115"/>
      <c r="K36" s="114">
        <v>0</v>
      </c>
      <c r="L36" s="115">
        <v>0</v>
      </c>
      <c r="M36" s="115">
        <v>0</v>
      </c>
      <c r="N36" s="115"/>
      <c r="O36" s="114">
        <v>0</v>
      </c>
      <c r="P36" s="115">
        <v>0</v>
      </c>
      <c r="Q36" s="115">
        <v>0</v>
      </c>
      <c r="R36" s="115"/>
      <c r="S36" s="114"/>
      <c r="T36" s="115"/>
      <c r="U36" s="535">
        <f>113.75</f>
        <v>113.75</v>
      </c>
      <c r="V36" s="115"/>
      <c r="W36" s="114">
        <v>0</v>
      </c>
      <c r="X36" s="115">
        <v>0</v>
      </c>
      <c r="Y36" s="116">
        <f>+E36+I36+M36+Q36+U36</f>
        <v>113.75</v>
      </c>
    </row>
    <row r="37" spans="1:25" ht="15.75">
      <c r="A37" s="405" t="s">
        <v>200</v>
      </c>
      <c r="B37" s="406"/>
      <c r="C37" s="114"/>
      <c r="D37" s="115"/>
      <c r="E37" s="541" t="s">
        <v>263</v>
      </c>
      <c r="F37" s="115"/>
      <c r="G37" s="114">
        <v>0</v>
      </c>
      <c r="H37" s="115">
        <v>0</v>
      </c>
      <c r="I37" s="115">
        <v>0</v>
      </c>
      <c r="J37" s="115"/>
      <c r="K37" s="114">
        <v>0</v>
      </c>
      <c r="L37" s="115">
        <v>0</v>
      </c>
      <c r="M37" s="115">
        <v>0</v>
      </c>
      <c r="N37" s="115"/>
      <c r="O37" s="114">
        <v>0</v>
      </c>
      <c r="P37" s="115">
        <v>0</v>
      </c>
      <c r="Q37" s="115">
        <v>0</v>
      </c>
      <c r="R37" s="115"/>
      <c r="S37" s="114">
        <v>0</v>
      </c>
      <c r="T37" s="115">
        <v>0</v>
      </c>
      <c r="U37" s="535">
        <f>2194+17.944</f>
        <v>2211.944</v>
      </c>
      <c r="V37" s="115"/>
      <c r="W37" s="114">
        <v>0</v>
      </c>
      <c r="X37" s="115">
        <v>0</v>
      </c>
      <c r="Y37" s="469">
        <f>+U37</f>
        <v>2211.944</v>
      </c>
    </row>
    <row r="38" spans="1:25" ht="15.75">
      <c r="A38" s="405" t="s">
        <v>199</v>
      </c>
      <c r="B38" s="406"/>
      <c r="C38" s="114"/>
      <c r="D38" s="115"/>
      <c r="E38" s="541" t="s">
        <v>264</v>
      </c>
      <c r="F38" s="115"/>
      <c r="G38" s="114">
        <v>0</v>
      </c>
      <c r="H38" s="115">
        <v>0</v>
      </c>
      <c r="I38" s="115">
        <v>0</v>
      </c>
      <c r="J38" s="115"/>
      <c r="K38" s="114">
        <v>0</v>
      </c>
      <c r="L38" s="115">
        <v>0</v>
      </c>
      <c r="M38" s="115">
        <v>0</v>
      </c>
      <c r="N38" s="115"/>
      <c r="O38" s="114">
        <v>0</v>
      </c>
      <c r="P38" s="115">
        <v>0</v>
      </c>
      <c r="Q38" s="115">
        <v>0</v>
      </c>
      <c r="R38" s="115"/>
      <c r="S38" s="114">
        <v>0</v>
      </c>
      <c r="T38" s="115">
        <v>0</v>
      </c>
      <c r="U38" s="535">
        <f>458.59+29.81</f>
        <v>488.4</v>
      </c>
      <c r="V38" s="115"/>
      <c r="W38" s="114">
        <v>0</v>
      </c>
      <c r="X38" s="115">
        <v>0</v>
      </c>
      <c r="Y38" s="116">
        <f>+U38</f>
        <v>488.4</v>
      </c>
    </row>
    <row r="39" spans="1:25" ht="15.75">
      <c r="A39" s="405" t="s">
        <v>220</v>
      </c>
      <c r="B39" s="406"/>
      <c r="C39" s="114"/>
      <c r="D39" s="115"/>
      <c r="E39" s="115">
        <v>0</v>
      </c>
      <c r="F39" s="115"/>
      <c r="G39" s="114"/>
      <c r="H39" s="115"/>
      <c r="I39" s="115">
        <v>0</v>
      </c>
      <c r="J39" s="115"/>
      <c r="K39" s="114"/>
      <c r="L39" s="115"/>
      <c r="M39" s="115">
        <v>0</v>
      </c>
      <c r="N39" s="115"/>
      <c r="O39" s="114"/>
      <c r="P39" s="115"/>
      <c r="Q39" s="115">
        <v>-7613</v>
      </c>
      <c r="R39" s="115"/>
      <c r="S39" s="114"/>
      <c r="T39" s="115"/>
      <c r="U39" s="535">
        <v>404.75</v>
      </c>
      <c r="V39" s="115"/>
      <c r="W39" s="114"/>
      <c r="X39" s="115"/>
      <c r="Y39" s="116">
        <f>+E39+I39+M39+Q39+U39</f>
        <v>-7208.25</v>
      </c>
    </row>
    <row r="40" spans="1:25" ht="15.75">
      <c r="A40" s="405"/>
      <c r="B40" s="406"/>
      <c r="C40" s="114"/>
      <c r="D40" s="115"/>
      <c r="E40" s="115"/>
      <c r="F40" s="115"/>
      <c r="G40" s="114"/>
      <c r="H40" s="115"/>
      <c r="I40" s="115"/>
      <c r="J40" s="115"/>
      <c r="K40" s="114"/>
      <c r="L40" s="115"/>
      <c r="M40" s="115"/>
      <c r="N40" s="115"/>
      <c r="O40" s="114"/>
      <c r="P40" s="115"/>
      <c r="Q40" s="115"/>
      <c r="R40" s="115"/>
      <c r="S40" s="114"/>
      <c r="T40" s="115"/>
      <c r="U40" s="535"/>
      <c r="V40" s="115"/>
      <c r="W40" s="114"/>
      <c r="X40" s="115"/>
      <c r="Y40" s="116"/>
    </row>
    <row r="41" spans="1:25" ht="15.75">
      <c r="A41" s="407" t="s">
        <v>13</v>
      </c>
      <c r="B41" s="406"/>
      <c r="C41" s="114"/>
      <c r="D41" s="115"/>
      <c r="E41" s="115"/>
      <c r="F41" s="115"/>
      <c r="G41" s="114"/>
      <c r="H41" s="115"/>
      <c r="I41" s="547"/>
      <c r="J41" s="115"/>
      <c r="K41" s="114"/>
      <c r="L41" s="115"/>
      <c r="M41" s="115"/>
      <c r="N41" s="115"/>
      <c r="O41" s="114"/>
      <c r="P41" s="115"/>
      <c r="Q41" s="115"/>
      <c r="R41" s="115"/>
      <c r="S41" s="114"/>
      <c r="T41" s="115"/>
      <c r="U41" s="535"/>
      <c r="V41" s="115"/>
      <c r="W41" s="114"/>
      <c r="X41" s="115"/>
      <c r="Y41" s="116"/>
    </row>
    <row r="42" spans="1:25" ht="9" customHeight="1" hidden="1">
      <c r="A42" s="103"/>
      <c r="B42" s="2" t="s">
        <v>113</v>
      </c>
      <c r="C42" s="103"/>
      <c r="D42" s="2"/>
      <c r="E42" s="2"/>
      <c r="F42" s="1"/>
      <c r="G42" s="103"/>
      <c r="H42" s="2"/>
      <c r="I42" s="2"/>
      <c r="J42" s="2"/>
      <c r="K42" s="103"/>
      <c r="L42" s="2"/>
      <c r="M42" s="2"/>
      <c r="N42" s="2"/>
      <c r="O42" s="103"/>
      <c r="P42" s="2"/>
      <c r="Q42" s="2"/>
      <c r="R42" s="1"/>
      <c r="S42" s="103"/>
      <c r="T42" s="2"/>
      <c r="U42" s="544"/>
      <c r="V42" s="1"/>
      <c r="W42" s="103"/>
      <c r="X42" s="2"/>
      <c r="Y42" s="98"/>
    </row>
    <row r="43" spans="1:25" ht="15.75">
      <c r="A43" s="117" t="s">
        <v>122</v>
      </c>
      <c r="B43" s="100" t="s">
        <v>121</v>
      </c>
      <c r="C43" s="124">
        <f>SUM(C13:C41)</f>
        <v>0</v>
      </c>
      <c r="D43" s="100">
        <f>SUM(D13:D41)</f>
        <v>0</v>
      </c>
      <c r="E43" s="101">
        <f>SUM(E13:E41)</f>
        <v>418500</v>
      </c>
      <c r="F43" s="100"/>
      <c r="G43" s="124">
        <f>SUM(G13:G41)</f>
        <v>0</v>
      </c>
      <c r="H43" s="100">
        <f>SUM(H13:H41)</f>
        <v>0</v>
      </c>
      <c r="I43" s="548">
        <f>SUM(I13:I41)</f>
        <v>0</v>
      </c>
      <c r="J43" s="100"/>
      <c r="K43" s="124">
        <f>SUM(K13:K41)</f>
        <v>0</v>
      </c>
      <c r="L43" s="100">
        <f>SUM(L13:L41)</f>
        <v>0</v>
      </c>
      <c r="M43" s="101">
        <f>SUM(M13:M41)</f>
        <v>0</v>
      </c>
      <c r="N43" s="100"/>
      <c r="O43" s="124">
        <f>SUM(O13:O41)</f>
        <v>0</v>
      </c>
      <c r="P43" s="100">
        <f>SUM(P13:P41)</f>
        <v>0</v>
      </c>
      <c r="Q43" s="101">
        <f>SUM(Q13:Q41)</f>
        <v>-10613</v>
      </c>
      <c r="R43" s="100"/>
      <c r="S43" s="124">
        <f>SUM(S13:S41)</f>
        <v>0</v>
      </c>
      <c r="T43" s="100">
        <f>SUM(T13:T41)</f>
        <v>0</v>
      </c>
      <c r="U43" s="545">
        <f>SUM(U13:U41)</f>
        <v>56117.60500000001</v>
      </c>
      <c r="V43" s="100"/>
      <c r="W43" s="124">
        <f>SUM(W13:W41)</f>
        <v>0</v>
      </c>
      <c r="X43" s="100">
        <f>SUM(X13:X41)</f>
        <v>0</v>
      </c>
      <c r="Y43" s="102">
        <f>SUM(+E43+I43+M43+Q43+U43)</f>
        <v>464004.605</v>
      </c>
    </row>
    <row r="44" spans="1:25" ht="9" customHeight="1">
      <c r="A44" s="118"/>
      <c r="B44" s="2"/>
      <c r="C44" s="103"/>
      <c r="D44" s="1"/>
      <c r="E44" s="1"/>
      <c r="F44" s="1"/>
      <c r="G44" s="103"/>
      <c r="H44" s="1"/>
      <c r="I44" s="1"/>
      <c r="J44" s="2"/>
      <c r="K44" s="103"/>
      <c r="L44" s="1"/>
      <c r="M44" s="1"/>
      <c r="N44" s="1"/>
      <c r="O44" s="103"/>
      <c r="P44" s="1"/>
      <c r="Q44" s="1"/>
      <c r="R44" s="1"/>
      <c r="S44" s="103"/>
      <c r="T44" s="1"/>
      <c r="U44" s="1"/>
      <c r="V44" s="1"/>
      <c r="W44" s="103"/>
      <c r="X44" s="1"/>
      <c r="Y44" s="110"/>
    </row>
    <row r="45" spans="1:39" ht="15.75">
      <c r="A45" s="120" t="s">
        <v>96</v>
      </c>
      <c r="B45" s="156"/>
      <c r="C45" s="120"/>
      <c r="D45" s="31"/>
      <c r="E45" s="31"/>
      <c r="F45" s="31"/>
      <c r="G45" s="120"/>
      <c r="H45" s="31"/>
      <c r="I45" s="31"/>
      <c r="J45" s="31"/>
      <c r="K45" s="120"/>
      <c r="L45" s="31"/>
      <c r="M45" s="31"/>
      <c r="N45" s="31"/>
      <c r="O45" s="120"/>
      <c r="P45" s="31"/>
      <c r="Q45" s="31"/>
      <c r="R45" s="31"/>
      <c r="S45" s="120"/>
      <c r="T45" s="31"/>
      <c r="U45" s="31"/>
      <c r="V45" s="31"/>
      <c r="W45" s="120"/>
      <c r="X45" s="31">
        <f>D45+H45+L45+P45+T45</f>
        <v>0</v>
      </c>
      <c r="Y45" s="99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</row>
    <row r="46" spans="1:25" ht="15.75">
      <c r="A46" s="187"/>
      <c r="B46" s="112" t="s">
        <v>95</v>
      </c>
      <c r="C46" s="111"/>
      <c r="D46" s="112">
        <f>SUM(D43:D45)</f>
        <v>0</v>
      </c>
      <c r="E46" s="112">
        <v>0</v>
      </c>
      <c r="F46" s="112"/>
      <c r="G46" s="111"/>
      <c r="H46" s="112">
        <f>+H43+H45</f>
        <v>0</v>
      </c>
      <c r="I46" s="112"/>
      <c r="J46" s="112"/>
      <c r="K46" s="111"/>
      <c r="L46" s="112">
        <f>+L43+L45</f>
        <v>0</v>
      </c>
      <c r="M46" s="112"/>
      <c r="N46" s="112"/>
      <c r="O46" s="111"/>
      <c r="P46" s="112">
        <f>+P43+P45</f>
        <v>0</v>
      </c>
      <c r="Q46" s="112"/>
      <c r="R46" s="112"/>
      <c r="S46" s="111"/>
      <c r="T46" s="112">
        <f>+T43+T45</f>
        <v>0</v>
      </c>
      <c r="U46" s="112"/>
      <c r="V46" s="112"/>
      <c r="W46" s="111"/>
      <c r="X46" s="112">
        <f>SUM(X43:X45)</f>
        <v>0</v>
      </c>
      <c r="Y46" s="113"/>
    </row>
    <row r="47" spans="1:25" ht="15.75">
      <c r="A47" s="125" t="s">
        <v>97</v>
      </c>
      <c r="B47" s="115"/>
      <c r="C47" s="114"/>
      <c r="D47" s="115"/>
      <c r="E47" s="115"/>
      <c r="F47" s="115"/>
      <c r="G47" s="114"/>
      <c r="H47" s="115"/>
      <c r="I47" s="115"/>
      <c r="J47" s="115"/>
      <c r="K47" s="114"/>
      <c r="L47" s="115"/>
      <c r="M47" s="115"/>
      <c r="N47" s="115"/>
      <c r="O47" s="114"/>
      <c r="P47" s="115"/>
      <c r="Q47" s="115"/>
      <c r="R47" s="115"/>
      <c r="S47" s="114"/>
      <c r="T47" s="115"/>
      <c r="U47" s="115"/>
      <c r="V47" s="115"/>
      <c r="W47" s="114"/>
      <c r="X47" s="115"/>
      <c r="Y47" s="116"/>
    </row>
    <row r="48" spans="1:25" ht="15.75">
      <c r="A48" s="125"/>
      <c r="B48" s="115" t="s">
        <v>42</v>
      </c>
      <c r="C48" s="114"/>
      <c r="D48" s="115"/>
      <c r="E48" s="115"/>
      <c r="F48" s="115"/>
      <c r="G48" s="114"/>
      <c r="H48" s="115"/>
      <c r="I48" s="115"/>
      <c r="J48" s="115"/>
      <c r="K48" s="114"/>
      <c r="L48" s="115"/>
      <c r="M48" s="115"/>
      <c r="N48" s="115"/>
      <c r="O48" s="114"/>
      <c r="P48" s="115"/>
      <c r="Q48" s="115"/>
      <c r="R48" s="115"/>
      <c r="S48" s="114"/>
      <c r="T48" s="115"/>
      <c r="U48" s="115"/>
      <c r="V48" s="115"/>
      <c r="W48" s="114"/>
      <c r="X48" s="115">
        <f>D48+H48+L48+P48+T48</f>
        <v>0</v>
      </c>
      <c r="Y48" s="116"/>
    </row>
    <row r="49" spans="1:25" ht="15.75">
      <c r="A49" s="119"/>
      <c r="B49" s="31" t="s">
        <v>70</v>
      </c>
      <c r="C49" s="120"/>
      <c r="D49" s="31"/>
      <c r="E49" s="31"/>
      <c r="F49" s="31"/>
      <c r="G49" s="120"/>
      <c r="H49" s="31"/>
      <c r="I49" s="31"/>
      <c r="J49" s="31"/>
      <c r="K49" s="120"/>
      <c r="L49" s="31"/>
      <c r="M49" s="31"/>
      <c r="N49" s="31"/>
      <c r="O49" s="120"/>
      <c r="P49" s="31"/>
      <c r="Q49" s="31"/>
      <c r="R49" s="31"/>
      <c r="S49" s="120"/>
      <c r="T49" s="31"/>
      <c r="U49" s="31"/>
      <c r="V49" s="31"/>
      <c r="W49" s="120"/>
      <c r="X49" s="31">
        <f>D49+H49+L49+P49+T49</f>
        <v>0</v>
      </c>
      <c r="Y49" s="99"/>
    </row>
    <row r="50" spans="1:25" ht="15.75">
      <c r="A50" s="119" t="s">
        <v>98</v>
      </c>
      <c r="B50" s="31"/>
      <c r="C50" s="120"/>
      <c r="D50" s="31">
        <f>D49+D48+D46</f>
        <v>0</v>
      </c>
      <c r="E50" s="31"/>
      <c r="F50" s="31"/>
      <c r="G50" s="120"/>
      <c r="H50" s="31">
        <f>H49+H48+H46</f>
        <v>0</v>
      </c>
      <c r="I50" s="31"/>
      <c r="J50" s="31"/>
      <c r="K50" s="120"/>
      <c r="L50" s="31">
        <f>L49+L48+L46</f>
        <v>0</v>
      </c>
      <c r="M50" s="31"/>
      <c r="N50" s="31"/>
      <c r="O50" s="120"/>
      <c r="P50" s="31">
        <f>P49+P48+P46</f>
        <v>0</v>
      </c>
      <c r="Q50" s="31"/>
      <c r="R50" s="31"/>
      <c r="S50" s="120"/>
      <c r="T50" s="31">
        <f>T49+T48+T46</f>
        <v>0</v>
      </c>
      <c r="U50" s="31"/>
      <c r="V50" s="31"/>
      <c r="W50" s="120"/>
      <c r="X50" s="31">
        <f>X49+X48+X46</f>
        <v>0</v>
      </c>
      <c r="Y50" s="99"/>
    </row>
    <row r="51" spans="1:25" ht="15.75">
      <c r="A51" s="119" t="s">
        <v>201</v>
      </c>
      <c r="B51" s="31"/>
      <c r="C51" s="120"/>
      <c r="D51" s="31">
        <f>D50+D49+D47</f>
        <v>0</v>
      </c>
      <c r="E51" s="31"/>
      <c r="F51" s="31"/>
      <c r="G51" s="120"/>
      <c r="H51" s="31">
        <f>H50+H49+H47</f>
        <v>0</v>
      </c>
      <c r="I51" s="31"/>
      <c r="J51" s="31"/>
      <c r="K51" s="120"/>
      <c r="L51" s="31">
        <f>L50+L49+L47</f>
        <v>0</v>
      </c>
      <c r="M51" s="31"/>
      <c r="N51" s="31"/>
      <c r="O51" s="120"/>
      <c r="P51" s="31">
        <f>P50+P49+P47</f>
        <v>0</v>
      </c>
      <c r="Q51" s="31"/>
      <c r="R51" s="31"/>
      <c r="S51" s="120"/>
      <c r="T51" s="31">
        <f>T50+T49+T47</f>
        <v>0</v>
      </c>
      <c r="U51" s="31"/>
      <c r="V51" s="31"/>
      <c r="W51" s="120"/>
      <c r="X51" s="31">
        <f>X50+X49+X47</f>
        <v>0</v>
      </c>
      <c r="Y51" s="99"/>
    </row>
    <row r="52" spans="1:25" ht="15.75">
      <c r="A52" s="1"/>
      <c r="B52" s="1"/>
      <c r="C52" s="1"/>
      <c r="D52" s="1"/>
      <c r="E52" s="1"/>
      <c r="F52" s="1"/>
      <c r="G52" s="1"/>
      <c r="H52" s="1"/>
      <c r="I52" s="1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63.75" customHeight="1">
      <c r="A53" s="583" t="s">
        <v>279</v>
      </c>
      <c r="B53" s="584"/>
      <c r="C53" s="584"/>
      <c r="D53" s="584"/>
      <c r="E53" s="584"/>
      <c r="F53" s="584"/>
      <c r="G53" s="584"/>
      <c r="H53" s="584"/>
      <c r="I53" s="584"/>
      <c r="J53" s="584"/>
      <c r="K53" s="584"/>
      <c r="L53" s="584"/>
      <c r="M53" s="584"/>
      <c r="N53" s="584"/>
      <c r="O53" s="584"/>
      <c r="P53" s="584"/>
      <c r="Q53" s="584"/>
      <c r="R53" s="584"/>
      <c r="S53" s="584"/>
      <c r="T53" s="584"/>
      <c r="U53" s="584"/>
      <c r="V53" s="1"/>
      <c r="W53" s="1"/>
      <c r="X53" s="1"/>
      <c r="Y53" s="1"/>
    </row>
    <row r="54" spans="1:25" ht="14.25" customHeight="1">
      <c r="A54" s="542"/>
      <c r="B54" s="543"/>
      <c r="C54" s="543"/>
      <c r="D54" s="543"/>
      <c r="E54" s="543"/>
      <c r="F54" s="543"/>
      <c r="G54" s="543"/>
      <c r="H54" s="543"/>
      <c r="I54" s="543"/>
      <c r="J54" s="543"/>
      <c r="K54" s="543"/>
      <c r="L54" s="543"/>
      <c r="M54" s="543"/>
      <c r="N54" s="543"/>
      <c r="O54" s="543"/>
      <c r="P54" s="543"/>
      <c r="Q54" s="543"/>
      <c r="R54" s="543"/>
      <c r="S54" s="543"/>
      <c r="T54" s="543"/>
      <c r="U54" s="543"/>
      <c r="V54" s="1"/>
      <c r="W54" s="1"/>
      <c r="X54" s="1"/>
      <c r="Y54" s="1"/>
    </row>
    <row r="55" spans="1:25" ht="15.75">
      <c r="A55" s="1" t="s">
        <v>25</v>
      </c>
      <c r="B55" s="1"/>
      <c r="C55" s="1"/>
      <c r="D55" s="1"/>
      <c r="E55" s="1"/>
      <c r="F55" s="1"/>
      <c r="G55" s="1"/>
      <c r="H55" s="1"/>
      <c r="I55" s="1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>
      <c r="A56" s="1"/>
      <c r="B56" s="1"/>
      <c r="C56" s="1"/>
      <c r="D56" s="1"/>
      <c r="E56" s="1"/>
      <c r="F56" s="1"/>
      <c r="G56" s="1"/>
      <c r="H56" s="1"/>
      <c r="I56" s="1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>
      <c r="A57" s="1"/>
      <c r="B57" s="1"/>
      <c r="C57" s="1"/>
      <c r="D57" s="1"/>
      <c r="E57" s="1"/>
      <c r="F57" s="1"/>
      <c r="G57" s="1"/>
      <c r="H57" s="1"/>
      <c r="I57" s="1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>
      <c r="A58" s="1"/>
      <c r="B58" s="1"/>
      <c r="C58" s="1"/>
      <c r="D58" s="1"/>
      <c r="E58" s="1"/>
      <c r="F58" s="1"/>
      <c r="G58" s="1"/>
      <c r="H58" s="1"/>
      <c r="I58" s="1"/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</sheetData>
  <sheetProtection/>
  <mergeCells count="3">
    <mergeCell ref="A15:B15"/>
    <mergeCell ref="A33:B33"/>
    <mergeCell ref="A53:U53"/>
  </mergeCells>
  <printOptions horizontalCentered="1"/>
  <pageMargins left="0.5" right="0.5" top="0.5" bottom="0.55" header="0" footer="0"/>
  <pageSetup firstPageNumber="2" useFirstPageNumber="1" fitToHeight="1" fitToWidth="1" horizontalDpi="300" verticalDpi="300" orientation="landscape" scale="59" r:id="rId1"/>
  <headerFooter alignWithMargins="0">
    <oddFooter>&amp;C&amp;"Times New Roman,Regular"Exhibit F - Crosswalk of 2010 Availability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0"/>
  <sheetViews>
    <sheetView zoomScale="75" zoomScaleNormal="75" workbookViewId="0" topLeftCell="A1">
      <selection activeCell="R57" sqref="R57"/>
    </sheetView>
  </sheetViews>
  <sheetFormatPr defaultColWidth="8.88671875" defaultRowHeight="15"/>
  <cols>
    <col min="2" max="2" width="20.10546875" style="0" customWidth="1"/>
    <col min="4" max="4" width="8.77734375" style="0" customWidth="1"/>
    <col min="5" max="5" width="10.3359375" style="533" customWidth="1"/>
  </cols>
  <sheetData>
    <row r="1" spans="1:21" ht="20.25">
      <c r="A1" s="606" t="s">
        <v>270</v>
      </c>
      <c r="B1" s="607"/>
      <c r="C1" s="607"/>
      <c r="D1" s="607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7"/>
      <c r="U1" s="498" t="s">
        <v>192</v>
      </c>
    </row>
    <row r="2" spans="1:21" ht="15.75">
      <c r="A2" s="496"/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7"/>
      <c r="U2" s="498" t="s">
        <v>192</v>
      </c>
    </row>
    <row r="3" spans="1:21" s="500" customFormat="1" ht="18.75">
      <c r="A3" s="608" t="s">
        <v>271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09"/>
      <c r="U3" s="499" t="s">
        <v>192</v>
      </c>
    </row>
    <row r="4" spans="1:21" s="500" customFormat="1" ht="15.75">
      <c r="A4" s="610" t="str">
        <f>'[5](E) ATB Justification'!A4:M4</f>
        <v>Office on Violence Against Women</v>
      </c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611"/>
      <c r="R4" s="611"/>
      <c r="S4" s="611"/>
      <c r="T4" s="611"/>
      <c r="U4" s="499" t="s">
        <v>192</v>
      </c>
    </row>
    <row r="5" spans="1:21" s="500" customFormat="1" ht="15.75">
      <c r="A5" s="610" t="str">
        <f>+'[6]B. Summary of Requirements '!A6</f>
        <v>Salaries and Expenses</v>
      </c>
      <c r="B5" s="612"/>
      <c r="C5" s="612"/>
      <c r="D5" s="612"/>
      <c r="E5" s="612"/>
      <c r="F5" s="612"/>
      <c r="G5" s="612"/>
      <c r="H5" s="612"/>
      <c r="I5" s="612"/>
      <c r="J5" s="612"/>
      <c r="K5" s="612"/>
      <c r="L5" s="612"/>
      <c r="M5" s="612"/>
      <c r="N5" s="612"/>
      <c r="O5" s="612"/>
      <c r="P5" s="612"/>
      <c r="Q5" s="612"/>
      <c r="R5" s="612"/>
      <c r="S5" s="612"/>
      <c r="T5" s="612"/>
      <c r="U5" s="499" t="s">
        <v>192</v>
      </c>
    </row>
    <row r="6" spans="1:21" s="500" customFormat="1" ht="15.75">
      <c r="A6" s="613" t="s">
        <v>89</v>
      </c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499" t="s">
        <v>192</v>
      </c>
    </row>
    <row r="7" spans="1:21" s="500" customFormat="1" ht="15.75">
      <c r="A7" s="19"/>
      <c r="B7" s="19"/>
      <c r="C7" s="19"/>
      <c r="D7" s="19"/>
      <c r="E7" s="19"/>
      <c r="F7" s="501"/>
      <c r="G7" s="501"/>
      <c r="H7" s="501"/>
      <c r="I7" s="501"/>
      <c r="J7" s="501"/>
      <c r="K7" s="501"/>
      <c r="L7" s="501"/>
      <c r="M7" s="501"/>
      <c r="N7" s="501"/>
      <c r="O7" s="19"/>
      <c r="P7" s="19"/>
      <c r="Q7" s="19"/>
      <c r="R7" s="19"/>
      <c r="S7" s="19"/>
      <c r="T7" s="19"/>
      <c r="U7" s="499" t="s">
        <v>192</v>
      </c>
    </row>
    <row r="8" spans="1:21" s="500" customFormat="1" ht="15.75">
      <c r="A8" s="19"/>
      <c r="B8" s="19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19"/>
      <c r="P8" s="19"/>
      <c r="Q8" s="19"/>
      <c r="R8" s="19"/>
      <c r="S8" s="501"/>
      <c r="T8" s="501"/>
      <c r="U8" s="499" t="s">
        <v>192</v>
      </c>
    </row>
    <row r="9" spans="1:21" s="505" customFormat="1" ht="16.5" customHeight="1">
      <c r="A9" s="502"/>
      <c r="B9" s="503"/>
      <c r="C9" s="585" t="s">
        <v>273</v>
      </c>
      <c r="D9" s="586"/>
      <c r="E9" s="587"/>
      <c r="F9" s="594" t="s">
        <v>108</v>
      </c>
      <c r="G9" s="595"/>
      <c r="H9" s="596"/>
      <c r="I9" s="594" t="s">
        <v>109</v>
      </c>
      <c r="J9" s="595"/>
      <c r="K9" s="596"/>
      <c r="L9" s="585" t="s">
        <v>253</v>
      </c>
      <c r="M9" s="586"/>
      <c r="N9" s="587"/>
      <c r="O9" s="585" t="s">
        <v>254</v>
      </c>
      <c r="P9" s="586"/>
      <c r="Q9" s="587"/>
      <c r="R9" s="585" t="s">
        <v>272</v>
      </c>
      <c r="S9" s="586"/>
      <c r="T9" s="587"/>
      <c r="U9" s="504" t="s">
        <v>192</v>
      </c>
    </row>
    <row r="10" spans="1:21" s="505" customFormat="1" ht="15.75">
      <c r="A10" s="506"/>
      <c r="B10" s="507"/>
      <c r="C10" s="588"/>
      <c r="D10" s="589"/>
      <c r="E10" s="590"/>
      <c r="F10" s="597"/>
      <c r="G10" s="598"/>
      <c r="H10" s="599"/>
      <c r="I10" s="597"/>
      <c r="J10" s="598"/>
      <c r="K10" s="599"/>
      <c r="L10" s="588"/>
      <c r="M10" s="589"/>
      <c r="N10" s="590"/>
      <c r="O10" s="588"/>
      <c r="P10" s="589"/>
      <c r="Q10" s="590"/>
      <c r="R10" s="588"/>
      <c r="S10" s="589"/>
      <c r="T10" s="590"/>
      <c r="U10" s="504" t="s">
        <v>192</v>
      </c>
    </row>
    <row r="11" spans="1:21" s="505" customFormat="1" ht="15" customHeight="1">
      <c r="A11" s="506"/>
      <c r="C11" s="506"/>
      <c r="F11" s="506"/>
      <c r="I11" s="506"/>
      <c r="L11" s="506"/>
      <c r="O11" s="506"/>
      <c r="R11" s="506"/>
      <c r="T11" s="345"/>
      <c r="U11" s="504" t="s">
        <v>192</v>
      </c>
    </row>
    <row r="12" spans="1:21" s="505" customFormat="1" ht="16.5" thickBot="1">
      <c r="A12" s="508" t="s">
        <v>36</v>
      </c>
      <c r="B12" s="509"/>
      <c r="C12" s="510" t="s">
        <v>112</v>
      </c>
      <c r="D12" s="511" t="s">
        <v>39</v>
      </c>
      <c r="E12" s="511" t="s">
        <v>114</v>
      </c>
      <c r="F12" s="510" t="s">
        <v>112</v>
      </c>
      <c r="G12" s="511" t="s">
        <v>39</v>
      </c>
      <c r="H12" s="511" t="s">
        <v>114</v>
      </c>
      <c r="I12" s="510" t="s">
        <v>112</v>
      </c>
      <c r="J12" s="511" t="s">
        <v>39</v>
      </c>
      <c r="K12" s="511" t="s">
        <v>114</v>
      </c>
      <c r="L12" s="510" t="s">
        <v>112</v>
      </c>
      <c r="M12" s="511" t="s">
        <v>39</v>
      </c>
      <c r="N12" s="511" t="s">
        <v>114</v>
      </c>
      <c r="O12" s="510" t="s">
        <v>112</v>
      </c>
      <c r="P12" s="511" t="s">
        <v>39</v>
      </c>
      <c r="Q12" s="511" t="s">
        <v>114</v>
      </c>
      <c r="R12" s="510" t="s">
        <v>112</v>
      </c>
      <c r="S12" s="511" t="s">
        <v>39</v>
      </c>
      <c r="T12" s="512" t="s">
        <v>114</v>
      </c>
      <c r="U12" s="504" t="s">
        <v>192</v>
      </c>
    </row>
    <row r="13" spans="1:21" s="500" customFormat="1" ht="15.75">
      <c r="A13" s="410" t="s">
        <v>24</v>
      </c>
      <c r="B13" s="408"/>
      <c r="C13" s="513"/>
      <c r="D13" s="489"/>
      <c r="E13" s="489"/>
      <c r="F13" s="513"/>
      <c r="G13" s="489"/>
      <c r="H13" s="489"/>
      <c r="I13" s="513"/>
      <c r="J13" s="489"/>
      <c r="K13" s="489"/>
      <c r="L13" s="513"/>
      <c r="M13" s="489"/>
      <c r="N13" s="489"/>
      <c r="O13" s="513"/>
      <c r="P13" s="489"/>
      <c r="Q13" s="489"/>
      <c r="R13" s="513">
        <f aca="true" t="shared" si="0" ref="R13:T15">C13+F13+I13+L13+O13</f>
        <v>0</v>
      </c>
      <c r="S13" s="489">
        <f t="shared" si="0"/>
        <v>0</v>
      </c>
      <c r="T13" s="514">
        <f t="shared" si="0"/>
        <v>0</v>
      </c>
      <c r="U13" s="499" t="s">
        <v>192</v>
      </c>
    </row>
    <row r="14" spans="1:21" s="500" customFormat="1" ht="15.75">
      <c r="A14" s="411" t="s">
        <v>23</v>
      </c>
      <c r="B14" s="409"/>
      <c r="C14" s="513"/>
      <c r="D14" s="489"/>
      <c r="E14" s="489"/>
      <c r="F14" s="513"/>
      <c r="G14" s="489"/>
      <c r="H14" s="489"/>
      <c r="I14" s="513"/>
      <c r="J14" s="489"/>
      <c r="K14" s="489"/>
      <c r="L14" s="513"/>
      <c r="M14" s="489"/>
      <c r="N14" s="489"/>
      <c r="O14" s="513"/>
      <c r="P14" s="489"/>
      <c r="Q14" s="489"/>
      <c r="R14" s="513">
        <f t="shared" si="0"/>
        <v>0</v>
      </c>
      <c r="S14" s="489">
        <f t="shared" si="0"/>
        <v>0</v>
      </c>
      <c r="T14" s="514">
        <f t="shared" si="0"/>
        <v>0</v>
      </c>
      <c r="U14" s="499" t="s">
        <v>192</v>
      </c>
    </row>
    <row r="15" spans="1:21" s="500" customFormat="1" ht="15.75">
      <c r="A15" s="581" t="s">
        <v>4</v>
      </c>
      <c r="B15" s="591"/>
      <c r="C15" s="513"/>
      <c r="D15" s="489"/>
      <c r="E15" s="489">
        <v>210000</v>
      </c>
      <c r="F15" s="513"/>
      <c r="G15" s="489"/>
      <c r="H15" s="489"/>
      <c r="I15" s="513"/>
      <c r="J15" s="489"/>
      <c r="K15" s="489"/>
      <c r="L15" s="513"/>
      <c r="M15" s="489"/>
      <c r="N15" s="489"/>
      <c r="O15" s="513"/>
      <c r="P15" s="489"/>
      <c r="Q15" s="536">
        <f>17957+675+656-793</f>
        <v>18495</v>
      </c>
      <c r="R15" s="513">
        <f t="shared" si="0"/>
        <v>0</v>
      </c>
      <c r="S15" s="489">
        <f t="shared" si="0"/>
        <v>0</v>
      </c>
      <c r="T15" s="514">
        <f t="shared" si="0"/>
        <v>228495</v>
      </c>
      <c r="U15" s="499" t="s">
        <v>192</v>
      </c>
    </row>
    <row r="16" spans="1:21" s="500" customFormat="1" ht="15.75">
      <c r="A16" s="405" t="s">
        <v>5</v>
      </c>
      <c r="B16" s="406"/>
      <c r="C16" s="515"/>
      <c r="D16" s="516"/>
      <c r="E16" s="517" t="s">
        <v>15</v>
      </c>
      <c r="F16" s="515"/>
      <c r="G16" s="516"/>
      <c r="H16" s="516"/>
      <c r="I16" s="515"/>
      <c r="J16" s="516"/>
      <c r="K16" s="516"/>
      <c r="L16" s="515"/>
      <c r="M16" s="516"/>
      <c r="N16" s="516"/>
      <c r="O16" s="515"/>
      <c r="P16" s="516"/>
      <c r="Q16" s="516">
        <v>2580</v>
      </c>
      <c r="R16" s="515">
        <f aca="true" t="shared" si="1" ref="R16:R39">C16+F16+I16+L16+O16</f>
        <v>0</v>
      </c>
      <c r="S16" s="516">
        <f aca="true" t="shared" si="2" ref="S16:S39">D16+G16+J16+M16+P16</f>
        <v>0</v>
      </c>
      <c r="T16" s="518">
        <f>Q16</f>
        <v>2580</v>
      </c>
      <c r="U16" s="499" t="s">
        <v>192</v>
      </c>
    </row>
    <row r="17" spans="1:21" s="500" customFormat="1" ht="15.75">
      <c r="A17" s="405" t="s">
        <v>19</v>
      </c>
      <c r="B17" s="406"/>
      <c r="C17" s="513"/>
      <c r="D17" s="489"/>
      <c r="E17" s="519" t="s">
        <v>16</v>
      </c>
      <c r="F17" s="513"/>
      <c r="G17" s="489"/>
      <c r="H17" s="489"/>
      <c r="I17" s="513"/>
      <c r="J17" s="489"/>
      <c r="K17" s="489"/>
      <c r="L17" s="513"/>
      <c r="M17" s="489"/>
      <c r="N17" s="519"/>
      <c r="O17" s="513"/>
      <c r="P17" s="489"/>
      <c r="Q17" s="536"/>
      <c r="R17" s="513">
        <f t="shared" si="1"/>
        <v>0</v>
      </c>
      <c r="S17" s="489">
        <f t="shared" si="2"/>
        <v>0</v>
      </c>
      <c r="T17" s="514">
        <v>0</v>
      </c>
      <c r="U17" s="499" t="s">
        <v>192</v>
      </c>
    </row>
    <row r="18" spans="1:21" s="500" customFormat="1" ht="15.75">
      <c r="A18" s="405" t="s">
        <v>255</v>
      </c>
      <c r="B18" s="406"/>
      <c r="C18" s="513"/>
      <c r="D18" s="489"/>
      <c r="E18" s="489">
        <v>0</v>
      </c>
      <c r="F18" s="513"/>
      <c r="G18" s="489"/>
      <c r="H18" s="489"/>
      <c r="I18" s="513"/>
      <c r="J18" s="489"/>
      <c r="K18" s="489"/>
      <c r="L18" s="513"/>
      <c r="M18" s="489"/>
      <c r="N18" s="489"/>
      <c r="O18" s="513"/>
      <c r="P18" s="489"/>
      <c r="Q18" s="536"/>
      <c r="R18" s="513">
        <f t="shared" si="1"/>
        <v>0</v>
      </c>
      <c r="S18" s="489">
        <f t="shared" si="2"/>
        <v>0</v>
      </c>
      <c r="T18" s="514">
        <f aca="true" t="shared" si="3" ref="T18:T35">E18+H18+K18+N18+Q18</f>
        <v>0</v>
      </c>
      <c r="U18" s="499" t="s">
        <v>192</v>
      </c>
    </row>
    <row r="19" spans="1:21" s="500" customFormat="1" ht="15.75">
      <c r="A19" s="405" t="s">
        <v>256</v>
      </c>
      <c r="B19" s="406"/>
      <c r="C19" s="513"/>
      <c r="D19" s="489"/>
      <c r="E19" s="489">
        <v>60000</v>
      </c>
      <c r="F19" s="513"/>
      <c r="G19" s="489"/>
      <c r="H19" s="489"/>
      <c r="I19" s="513"/>
      <c r="J19" s="489"/>
      <c r="K19" s="489"/>
      <c r="L19" s="513"/>
      <c r="M19" s="489"/>
      <c r="N19" s="489"/>
      <c r="O19" s="513"/>
      <c r="P19" s="489"/>
      <c r="Q19" s="536">
        <f>7248+196</f>
        <v>7444</v>
      </c>
      <c r="R19" s="513">
        <f t="shared" si="1"/>
        <v>0</v>
      </c>
      <c r="S19" s="489">
        <f t="shared" si="2"/>
        <v>0</v>
      </c>
      <c r="T19" s="514">
        <f t="shared" si="3"/>
        <v>67444</v>
      </c>
      <c r="U19" s="499" t="s">
        <v>192</v>
      </c>
    </row>
    <row r="20" spans="1:21" s="500" customFormat="1" ht="15.75">
      <c r="A20" s="405" t="s">
        <v>20</v>
      </c>
      <c r="B20" s="406"/>
      <c r="C20" s="515"/>
      <c r="D20" s="516"/>
      <c r="E20" s="516">
        <v>15000</v>
      </c>
      <c r="F20" s="515"/>
      <c r="G20" s="516"/>
      <c r="H20" s="516"/>
      <c r="I20" s="515"/>
      <c r="J20" s="516"/>
      <c r="K20" s="516"/>
      <c r="L20" s="515"/>
      <c r="M20" s="516"/>
      <c r="N20" s="516"/>
      <c r="O20" s="515"/>
      <c r="P20" s="516"/>
      <c r="Q20" s="516">
        <v>0</v>
      </c>
      <c r="R20" s="515">
        <f t="shared" si="1"/>
        <v>0</v>
      </c>
      <c r="S20" s="516">
        <f t="shared" si="2"/>
        <v>0</v>
      </c>
      <c r="T20" s="518">
        <f t="shared" si="3"/>
        <v>15000</v>
      </c>
      <c r="U20" s="499" t="s">
        <v>192</v>
      </c>
    </row>
    <row r="21" spans="1:21" s="500" customFormat="1" ht="15.75">
      <c r="A21" s="405" t="s">
        <v>257</v>
      </c>
      <c r="B21" s="406"/>
      <c r="C21" s="513"/>
      <c r="D21" s="489"/>
      <c r="E21" s="489">
        <v>41000</v>
      </c>
      <c r="F21" s="513"/>
      <c r="G21" s="489"/>
      <c r="H21" s="489"/>
      <c r="I21" s="513"/>
      <c r="J21" s="489"/>
      <c r="K21" s="489"/>
      <c r="L21" s="513"/>
      <c r="M21" s="489"/>
      <c r="N21" s="489"/>
      <c r="O21" s="513"/>
      <c r="P21" s="489"/>
      <c r="Q21" s="536">
        <f>11833+196</f>
        <v>12029</v>
      </c>
      <c r="R21" s="513">
        <f t="shared" si="1"/>
        <v>0</v>
      </c>
      <c r="S21" s="489">
        <f t="shared" si="2"/>
        <v>0</v>
      </c>
      <c r="T21" s="514">
        <f t="shared" si="3"/>
        <v>53029</v>
      </c>
      <c r="U21" s="499" t="s">
        <v>192</v>
      </c>
    </row>
    <row r="22" spans="1:21" s="500" customFormat="1" ht="15.75">
      <c r="A22" s="405" t="s">
        <v>6</v>
      </c>
      <c r="B22" s="406"/>
      <c r="C22" s="513"/>
      <c r="D22" s="489"/>
      <c r="E22" s="489">
        <v>3500</v>
      </c>
      <c r="F22" s="513"/>
      <c r="G22" s="489"/>
      <c r="H22" s="489"/>
      <c r="I22" s="513"/>
      <c r="J22" s="489"/>
      <c r="K22" s="489"/>
      <c r="L22" s="513"/>
      <c r="M22" s="489"/>
      <c r="N22" s="489"/>
      <c r="O22" s="513"/>
      <c r="P22" s="489"/>
      <c r="Q22" s="536">
        <v>628</v>
      </c>
      <c r="R22" s="513">
        <f t="shared" si="1"/>
        <v>0</v>
      </c>
      <c r="S22" s="489">
        <f t="shared" si="2"/>
        <v>0</v>
      </c>
      <c r="T22" s="514">
        <f t="shared" si="3"/>
        <v>4128</v>
      </c>
      <c r="U22" s="499" t="s">
        <v>192</v>
      </c>
    </row>
    <row r="23" spans="1:21" s="500" customFormat="1" ht="15.75">
      <c r="A23" s="405" t="s">
        <v>21</v>
      </c>
      <c r="B23" s="406"/>
      <c r="C23" s="513"/>
      <c r="D23" s="489"/>
      <c r="E23" s="489">
        <v>3000</v>
      </c>
      <c r="F23" s="513"/>
      <c r="G23" s="489"/>
      <c r="H23" s="489"/>
      <c r="I23" s="513"/>
      <c r="J23" s="489"/>
      <c r="K23" s="489"/>
      <c r="L23" s="513"/>
      <c r="M23" s="489"/>
      <c r="N23" s="489"/>
      <c r="O23" s="513"/>
      <c r="P23" s="489"/>
      <c r="Q23" s="536">
        <v>7794</v>
      </c>
      <c r="R23" s="513">
        <f t="shared" si="1"/>
        <v>0</v>
      </c>
      <c r="S23" s="489">
        <f t="shared" si="2"/>
        <v>0</v>
      </c>
      <c r="T23" s="514">
        <f t="shared" si="3"/>
        <v>10794</v>
      </c>
      <c r="U23" s="499" t="s">
        <v>192</v>
      </c>
    </row>
    <row r="24" spans="1:21" s="500" customFormat="1" ht="15.75">
      <c r="A24" s="405" t="s">
        <v>8</v>
      </c>
      <c r="B24" s="406"/>
      <c r="C24" s="515"/>
      <c r="D24" s="516"/>
      <c r="E24" s="516">
        <v>3000</v>
      </c>
      <c r="F24" s="515"/>
      <c r="G24" s="516"/>
      <c r="H24" s="516"/>
      <c r="I24" s="515"/>
      <c r="J24" s="516"/>
      <c r="K24" s="516"/>
      <c r="L24" s="515"/>
      <c r="M24" s="516"/>
      <c r="N24" s="516"/>
      <c r="O24" s="515"/>
      <c r="P24" s="516"/>
      <c r="Q24" s="516">
        <v>801</v>
      </c>
      <c r="R24" s="515">
        <f t="shared" si="1"/>
        <v>0</v>
      </c>
      <c r="S24" s="516">
        <f t="shared" si="2"/>
        <v>0</v>
      </c>
      <c r="T24" s="518">
        <f t="shared" si="3"/>
        <v>3801</v>
      </c>
      <c r="U24" s="499" t="s">
        <v>192</v>
      </c>
    </row>
    <row r="25" spans="1:21" s="500" customFormat="1" ht="15.75">
      <c r="A25" s="405" t="s">
        <v>258</v>
      </c>
      <c r="B25" s="406"/>
      <c r="C25" s="513"/>
      <c r="D25" s="489"/>
      <c r="E25" s="489">
        <v>9500</v>
      </c>
      <c r="F25" s="513"/>
      <c r="G25" s="489"/>
      <c r="H25" s="489"/>
      <c r="I25" s="513"/>
      <c r="J25" s="489"/>
      <c r="K25" s="489"/>
      <c r="L25" s="513"/>
      <c r="M25" s="489"/>
      <c r="N25" s="489"/>
      <c r="O25" s="513"/>
      <c r="P25" s="489"/>
      <c r="Q25" s="536">
        <v>499</v>
      </c>
      <c r="R25" s="513">
        <f t="shared" si="1"/>
        <v>0</v>
      </c>
      <c r="S25" s="489">
        <f t="shared" si="2"/>
        <v>0</v>
      </c>
      <c r="T25" s="514">
        <f t="shared" si="3"/>
        <v>9999</v>
      </c>
      <c r="U25" s="499" t="s">
        <v>192</v>
      </c>
    </row>
    <row r="26" spans="1:21" s="500" customFormat="1" ht="15.75">
      <c r="A26" s="405" t="s">
        <v>9</v>
      </c>
      <c r="B26" s="406"/>
      <c r="C26" s="513"/>
      <c r="D26" s="489"/>
      <c r="E26" s="489">
        <v>41000</v>
      </c>
      <c r="F26" s="513"/>
      <c r="G26" s="489"/>
      <c r="H26" s="489"/>
      <c r="I26" s="513"/>
      <c r="J26" s="489"/>
      <c r="K26" s="489"/>
      <c r="L26" s="513"/>
      <c r="M26" s="489"/>
      <c r="N26" s="489"/>
      <c r="O26" s="513"/>
      <c r="P26" s="489"/>
      <c r="Q26" s="536">
        <f>3279+196</f>
        <v>3475</v>
      </c>
      <c r="R26" s="513">
        <f t="shared" si="1"/>
        <v>0</v>
      </c>
      <c r="S26" s="489">
        <f t="shared" si="2"/>
        <v>0</v>
      </c>
      <c r="T26" s="514">
        <f t="shared" si="3"/>
        <v>44475</v>
      </c>
      <c r="U26" s="499" t="s">
        <v>192</v>
      </c>
    </row>
    <row r="27" spans="1:21" s="500" customFormat="1" ht="15.75">
      <c r="A27" s="405" t="s">
        <v>259</v>
      </c>
      <c r="B27" s="406"/>
      <c r="C27" s="513"/>
      <c r="D27" s="489"/>
      <c r="E27" s="489">
        <v>4250</v>
      </c>
      <c r="F27" s="513"/>
      <c r="G27" s="489"/>
      <c r="H27" s="489"/>
      <c r="I27" s="513"/>
      <c r="J27" s="489"/>
      <c r="K27" s="489"/>
      <c r="L27" s="513"/>
      <c r="M27" s="489"/>
      <c r="N27" s="489"/>
      <c r="O27" s="513"/>
      <c r="P27" s="489"/>
      <c r="Q27" s="536">
        <f>1743+196</f>
        <v>1939</v>
      </c>
      <c r="R27" s="513">
        <f t="shared" si="1"/>
        <v>0</v>
      </c>
      <c r="S27" s="489">
        <f t="shared" si="2"/>
        <v>0</v>
      </c>
      <c r="T27" s="514">
        <f t="shared" si="3"/>
        <v>6189</v>
      </c>
      <c r="U27" s="499" t="s">
        <v>192</v>
      </c>
    </row>
    <row r="28" spans="1:21" s="500" customFormat="1" ht="15.75">
      <c r="A28" s="405" t="s">
        <v>260</v>
      </c>
      <c r="B28" s="406"/>
      <c r="C28" s="515"/>
      <c r="D28" s="516"/>
      <c r="E28" s="516">
        <v>14000</v>
      </c>
      <c r="F28" s="515"/>
      <c r="G28" s="516"/>
      <c r="H28" s="516"/>
      <c r="I28" s="515"/>
      <c r="J28" s="516"/>
      <c r="K28" s="516"/>
      <c r="L28" s="515"/>
      <c r="M28" s="516"/>
      <c r="N28" s="516"/>
      <c r="O28" s="515"/>
      <c r="P28" s="516"/>
      <c r="Q28" s="516">
        <v>4516</v>
      </c>
      <c r="R28" s="515">
        <f t="shared" si="1"/>
        <v>0</v>
      </c>
      <c r="S28" s="516">
        <f t="shared" si="2"/>
        <v>0</v>
      </c>
      <c r="T28" s="518">
        <f t="shared" si="3"/>
        <v>18516</v>
      </c>
      <c r="U28" s="499" t="s">
        <v>192</v>
      </c>
    </row>
    <row r="29" spans="1:21" s="500" customFormat="1" ht="15.75">
      <c r="A29" s="405" t="s">
        <v>261</v>
      </c>
      <c r="B29" s="406"/>
      <c r="C29" s="513"/>
      <c r="D29" s="489"/>
      <c r="E29" s="489">
        <v>6750</v>
      </c>
      <c r="F29" s="513"/>
      <c r="G29" s="489"/>
      <c r="H29" s="489"/>
      <c r="I29" s="513"/>
      <c r="J29" s="489"/>
      <c r="K29" s="489"/>
      <c r="L29" s="513"/>
      <c r="M29" s="489"/>
      <c r="N29" s="489"/>
      <c r="O29" s="513"/>
      <c r="P29" s="489"/>
      <c r="Q29" s="536">
        <f>2313+196</f>
        <v>2509</v>
      </c>
      <c r="R29" s="513">
        <f t="shared" si="1"/>
        <v>0</v>
      </c>
      <c r="S29" s="489">
        <f t="shared" si="2"/>
        <v>0</v>
      </c>
      <c r="T29" s="514">
        <f t="shared" si="3"/>
        <v>9259</v>
      </c>
      <c r="U29" s="499" t="s">
        <v>192</v>
      </c>
    </row>
    <row r="30" spans="1:21" s="500" customFormat="1" ht="15.75">
      <c r="A30" s="405" t="s">
        <v>10</v>
      </c>
      <c r="B30" s="406"/>
      <c r="C30" s="513"/>
      <c r="D30" s="489"/>
      <c r="E30" s="489">
        <v>3000</v>
      </c>
      <c r="F30" s="513"/>
      <c r="G30" s="489"/>
      <c r="H30" s="489"/>
      <c r="I30" s="513"/>
      <c r="J30" s="489"/>
      <c r="K30" s="489"/>
      <c r="L30" s="513"/>
      <c r="M30" s="489"/>
      <c r="N30" s="489"/>
      <c r="O30" s="513"/>
      <c r="P30" s="489"/>
      <c r="Q30" s="536">
        <v>8159</v>
      </c>
      <c r="R30" s="513">
        <f t="shared" si="1"/>
        <v>0</v>
      </c>
      <c r="S30" s="489">
        <f t="shared" si="2"/>
        <v>0</v>
      </c>
      <c r="T30" s="514">
        <f t="shared" si="3"/>
        <v>11159</v>
      </c>
      <c r="U30" s="499" t="s">
        <v>192</v>
      </c>
    </row>
    <row r="31" spans="1:21" s="500" customFormat="1" ht="15.75">
      <c r="A31" s="405" t="s">
        <v>11</v>
      </c>
      <c r="B31" s="406"/>
      <c r="C31" s="513"/>
      <c r="D31" s="489"/>
      <c r="E31" s="489">
        <v>1000</v>
      </c>
      <c r="F31" s="513"/>
      <c r="G31" s="489"/>
      <c r="H31" s="489"/>
      <c r="I31" s="513"/>
      <c r="J31" s="489"/>
      <c r="K31" s="489"/>
      <c r="L31" s="513"/>
      <c r="M31" s="489"/>
      <c r="N31" s="489"/>
      <c r="O31" s="513"/>
      <c r="P31" s="489"/>
      <c r="Q31" s="536">
        <v>2912</v>
      </c>
      <c r="R31" s="513">
        <f t="shared" si="1"/>
        <v>0</v>
      </c>
      <c r="S31" s="489">
        <f t="shared" si="2"/>
        <v>0</v>
      </c>
      <c r="T31" s="514">
        <f t="shared" si="3"/>
        <v>3912</v>
      </c>
      <c r="U31" s="499" t="s">
        <v>192</v>
      </c>
    </row>
    <row r="32" spans="1:21" s="500" customFormat="1" ht="15.75">
      <c r="A32" s="581" t="s">
        <v>12</v>
      </c>
      <c r="B32" s="591"/>
      <c r="C32" s="515"/>
      <c r="D32" s="516"/>
      <c r="E32" s="516">
        <v>1000</v>
      </c>
      <c r="F32" s="515"/>
      <c r="G32" s="516"/>
      <c r="H32" s="516"/>
      <c r="I32" s="515"/>
      <c r="J32" s="516"/>
      <c r="K32" s="516"/>
      <c r="L32" s="515"/>
      <c r="M32" s="516"/>
      <c r="N32" s="516"/>
      <c r="O32" s="515"/>
      <c r="P32" s="516"/>
      <c r="Q32" s="516">
        <v>183</v>
      </c>
      <c r="R32" s="515">
        <f t="shared" si="1"/>
        <v>0</v>
      </c>
      <c r="S32" s="516">
        <f t="shared" si="2"/>
        <v>0</v>
      </c>
      <c r="T32" s="518">
        <f t="shared" si="3"/>
        <v>1183</v>
      </c>
      <c r="U32" s="499" t="s">
        <v>192</v>
      </c>
    </row>
    <row r="33" spans="1:21" s="500" customFormat="1" ht="15.75">
      <c r="A33" s="405" t="s">
        <v>183</v>
      </c>
      <c r="B33" s="406"/>
      <c r="C33" s="513"/>
      <c r="D33" s="489"/>
      <c r="E33" s="489">
        <v>0</v>
      </c>
      <c r="F33" s="513"/>
      <c r="G33" s="489"/>
      <c r="H33" s="489"/>
      <c r="I33" s="513"/>
      <c r="J33" s="489"/>
      <c r="K33" s="489"/>
      <c r="L33" s="513"/>
      <c r="M33" s="489"/>
      <c r="N33" s="489"/>
      <c r="O33" s="513"/>
      <c r="P33" s="489"/>
      <c r="Q33" s="536"/>
      <c r="R33" s="513">
        <f t="shared" si="1"/>
        <v>0</v>
      </c>
      <c r="S33" s="489">
        <f t="shared" si="2"/>
        <v>0</v>
      </c>
      <c r="T33" s="514">
        <f t="shared" si="3"/>
        <v>0</v>
      </c>
      <c r="U33" s="499" t="s">
        <v>192</v>
      </c>
    </row>
    <row r="34" spans="1:21" s="500" customFormat="1" ht="15.75">
      <c r="A34" s="405" t="s">
        <v>184</v>
      </c>
      <c r="B34" s="406"/>
      <c r="C34" s="513"/>
      <c r="D34" s="489"/>
      <c r="E34" s="489">
        <v>0</v>
      </c>
      <c r="F34" s="513"/>
      <c r="G34" s="489"/>
      <c r="H34" s="489"/>
      <c r="I34" s="513"/>
      <c r="J34" s="489"/>
      <c r="K34" s="489"/>
      <c r="L34" s="513"/>
      <c r="M34" s="489"/>
      <c r="N34" s="489"/>
      <c r="O34" s="513"/>
      <c r="P34" s="489"/>
      <c r="Q34" s="536"/>
      <c r="R34" s="513">
        <f t="shared" si="1"/>
        <v>0</v>
      </c>
      <c r="S34" s="489">
        <f t="shared" si="2"/>
        <v>0</v>
      </c>
      <c r="T34" s="514">
        <f t="shared" si="3"/>
        <v>0</v>
      </c>
      <c r="U34" s="499" t="s">
        <v>192</v>
      </c>
    </row>
    <row r="35" spans="1:21" s="500" customFormat="1" ht="15.75">
      <c r="A35" s="405" t="s">
        <v>262</v>
      </c>
      <c r="B35" s="406"/>
      <c r="C35" s="513"/>
      <c r="D35" s="489"/>
      <c r="E35" s="489">
        <v>2500</v>
      </c>
      <c r="F35" s="513"/>
      <c r="G35" s="489"/>
      <c r="H35" s="489"/>
      <c r="I35" s="513"/>
      <c r="J35" s="489"/>
      <c r="K35" s="489"/>
      <c r="L35" s="513"/>
      <c r="M35" s="489"/>
      <c r="N35" s="489"/>
      <c r="O35" s="513"/>
      <c r="P35" s="489"/>
      <c r="Q35" s="536">
        <v>2454</v>
      </c>
      <c r="R35" s="513">
        <f t="shared" si="1"/>
        <v>0</v>
      </c>
      <c r="S35" s="489">
        <f t="shared" si="2"/>
        <v>0</v>
      </c>
      <c r="T35" s="514">
        <f t="shared" si="3"/>
        <v>4954</v>
      </c>
      <c r="U35" s="499"/>
    </row>
    <row r="36" spans="1:21" s="500" customFormat="1" ht="15.75">
      <c r="A36" s="405" t="s">
        <v>200</v>
      </c>
      <c r="B36" s="406"/>
      <c r="C36" s="513"/>
      <c r="D36" s="489"/>
      <c r="E36" s="519" t="s">
        <v>263</v>
      </c>
      <c r="F36" s="513"/>
      <c r="G36" s="489"/>
      <c r="H36" s="489"/>
      <c r="I36" s="513"/>
      <c r="J36" s="489"/>
      <c r="K36" s="489"/>
      <c r="L36" s="513"/>
      <c r="M36" s="489"/>
      <c r="N36" s="489"/>
      <c r="O36" s="513"/>
      <c r="P36" s="489"/>
      <c r="Q36" s="536">
        <v>7181</v>
      </c>
      <c r="R36" s="513">
        <f t="shared" si="1"/>
        <v>0</v>
      </c>
      <c r="S36" s="489">
        <f t="shared" si="2"/>
        <v>0</v>
      </c>
      <c r="T36" s="514">
        <f>+Q36</f>
        <v>7181</v>
      </c>
      <c r="U36" s="499"/>
    </row>
    <row r="37" spans="1:21" s="500" customFormat="1" ht="15.75">
      <c r="A37" s="405" t="s">
        <v>199</v>
      </c>
      <c r="B37" s="406"/>
      <c r="C37" s="513"/>
      <c r="D37" s="489"/>
      <c r="E37" s="519" t="s">
        <v>264</v>
      </c>
      <c r="F37" s="513"/>
      <c r="G37" s="489"/>
      <c r="H37" s="489"/>
      <c r="I37" s="513"/>
      <c r="J37" s="489"/>
      <c r="K37" s="489"/>
      <c r="L37" s="513"/>
      <c r="M37" s="489"/>
      <c r="N37" s="489"/>
      <c r="O37" s="513"/>
      <c r="P37" s="489"/>
      <c r="Q37" s="536">
        <v>1033</v>
      </c>
      <c r="R37" s="513">
        <f t="shared" si="1"/>
        <v>0</v>
      </c>
      <c r="S37" s="489">
        <f t="shared" si="2"/>
        <v>0</v>
      </c>
      <c r="T37" s="514">
        <f>Q37</f>
        <v>1033</v>
      </c>
      <c r="U37" s="499"/>
    </row>
    <row r="38" spans="1:21" s="500" customFormat="1" ht="15.75">
      <c r="A38" s="405" t="s">
        <v>22</v>
      </c>
      <c r="B38" s="406"/>
      <c r="C38" s="515"/>
      <c r="D38" s="516"/>
      <c r="E38" s="516"/>
      <c r="F38" s="515"/>
      <c r="G38" s="516"/>
      <c r="H38" s="516"/>
      <c r="I38" s="515"/>
      <c r="J38" s="516"/>
      <c r="K38" s="516"/>
      <c r="L38" s="515"/>
      <c r="M38" s="516"/>
      <c r="N38" s="516"/>
      <c r="O38" s="515"/>
      <c r="P38" s="516"/>
      <c r="Q38" s="516">
        <v>79</v>
      </c>
      <c r="R38" s="515">
        <f t="shared" si="1"/>
        <v>0</v>
      </c>
      <c r="S38" s="516">
        <f t="shared" si="2"/>
        <v>0</v>
      </c>
      <c r="T38" s="518">
        <f>E38+H38+K38+N38+Q38</f>
        <v>79</v>
      </c>
      <c r="U38" s="499"/>
    </row>
    <row r="39" spans="1:21" s="500" customFormat="1" ht="15.75">
      <c r="A39" s="407"/>
      <c r="B39" s="406"/>
      <c r="C39" s="513"/>
      <c r="D39" s="489"/>
      <c r="E39" s="489"/>
      <c r="F39" s="513"/>
      <c r="G39" s="489"/>
      <c r="H39" s="489"/>
      <c r="I39" s="513"/>
      <c r="J39" s="489"/>
      <c r="K39" s="489"/>
      <c r="L39" s="513"/>
      <c r="M39" s="489"/>
      <c r="N39" s="489"/>
      <c r="O39" s="513"/>
      <c r="P39" s="489"/>
      <c r="Q39" s="489"/>
      <c r="R39" s="513">
        <f t="shared" si="1"/>
        <v>0</v>
      </c>
      <c r="S39" s="489">
        <f t="shared" si="2"/>
        <v>0</v>
      </c>
      <c r="T39" s="514">
        <f>E39+H39+K39+N39+Q39</f>
        <v>0</v>
      </c>
      <c r="U39" s="499" t="s">
        <v>192</v>
      </c>
    </row>
    <row r="40" s="500" customFormat="1" ht="15.75">
      <c r="U40" s="499" t="s">
        <v>192</v>
      </c>
    </row>
    <row r="41" spans="1:21" s="500" customFormat="1" ht="15.75" hidden="1">
      <c r="A41" s="405" t="s">
        <v>265</v>
      </c>
      <c r="B41" s="406"/>
      <c r="C41" s="513"/>
      <c r="D41" s="489"/>
      <c r="E41" s="489"/>
      <c r="F41" s="513"/>
      <c r="G41" s="489"/>
      <c r="H41" s="489"/>
      <c r="I41" s="513"/>
      <c r="J41" s="489"/>
      <c r="K41" s="489"/>
      <c r="L41" s="513"/>
      <c r="M41" s="489"/>
      <c r="N41" s="489"/>
      <c r="O41" s="513"/>
      <c r="P41" s="489"/>
      <c r="Q41" s="489"/>
      <c r="R41" s="513">
        <f aca="true" t="shared" si="4" ref="R41:T44">C41+F41+I41+L41+O41</f>
        <v>0</v>
      </c>
      <c r="S41" s="489">
        <f t="shared" si="4"/>
        <v>0</v>
      </c>
      <c r="T41" s="514">
        <f t="shared" si="4"/>
        <v>0</v>
      </c>
      <c r="U41" s="499" t="s">
        <v>192</v>
      </c>
    </row>
    <row r="42" spans="1:21" s="500" customFormat="1" ht="15.75" hidden="1">
      <c r="A42" s="405" t="s">
        <v>266</v>
      </c>
      <c r="B42" s="406"/>
      <c r="C42" s="513"/>
      <c r="D42" s="489"/>
      <c r="E42" s="489"/>
      <c r="F42" s="513"/>
      <c r="G42" s="489"/>
      <c r="H42" s="489"/>
      <c r="I42" s="513"/>
      <c r="J42" s="489"/>
      <c r="K42" s="489"/>
      <c r="L42" s="513"/>
      <c r="M42" s="489"/>
      <c r="N42" s="489"/>
      <c r="O42" s="513"/>
      <c r="P42" s="489"/>
      <c r="Q42" s="489"/>
      <c r="R42" s="513">
        <f t="shared" si="4"/>
        <v>0</v>
      </c>
      <c r="S42" s="489">
        <f t="shared" si="4"/>
        <v>0</v>
      </c>
      <c r="T42" s="514">
        <f t="shared" si="4"/>
        <v>0</v>
      </c>
      <c r="U42" s="499" t="s">
        <v>192</v>
      </c>
    </row>
    <row r="43" spans="1:21" s="500" customFormat="1" ht="15.75" hidden="1">
      <c r="A43" s="405" t="s">
        <v>267</v>
      </c>
      <c r="B43" s="406"/>
      <c r="C43" s="513"/>
      <c r="D43" s="489"/>
      <c r="E43" s="489"/>
      <c r="F43" s="513"/>
      <c r="G43" s="489"/>
      <c r="H43" s="489"/>
      <c r="I43" s="513"/>
      <c r="J43" s="489"/>
      <c r="K43" s="489"/>
      <c r="L43" s="513"/>
      <c r="M43" s="489"/>
      <c r="N43" s="489"/>
      <c r="O43" s="513"/>
      <c r="P43" s="489"/>
      <c r="Q43" s="489"/>
      <c r="R43" s="513">
        <f t="shared" si="4"/>
        <v>0</v>
      </c>
      <c r="S43" s="489">
        <f t="shared" si="4"/>
        <v>0</v>
      </c>
      <c r="T43" s="514">
        <f t="shared" si="4"/>
        <v>0</v>
      </c>
      <c r="U43" s="499" t="s">
        <v>192</v>
      </c>
    </row>
    <row r="44" spans="1:21" s="500" customFormat="1" ht="15.75" hidden="1">
      <c r="A44" s="405" t="s">
        <v>268</v>
      </c>
      <c r="B44" s="406"/>
      <c r="C44" s="515"/>
      <c r="D44" s="516"/>
      <c r="E44" s="516"/>
      <c r="F44" s="515"/>
      <c r="G44" s="516"/>
      <c r="H44" s="516"/>
      <c r="I44" s="515"/>
      <c r="J44" s="516"/>
      <c r="K44" s="516"/>
      <c r="L44" s="515"/>
      <c r="M44" s="516"/>
      <c r="N44" s="516"/>
      <c r="O44" s="515"/>
      <c r="P44" s="516"/>
      <c r="Q44" s="516"/>
      <c r="R44" s="515">
        <f t="shared" si="4"/>
        <v>0</v>
      </c>
      <c r="S44" s="516">
        <f t="shared" si="4"/>
        <v>0</v>
      </c>
      <c r="T44" s="518">
        <f t="shared" si="4"/>
        <v>0</v>
      </c>
      <c r="U44" s="499" t="s">
        <v>192</v>
      </c>
    </row>
    <row r="45" spans="1:21" s="500" customFormat="1" ht="18" customHeight="1" hidden="1">
      <c r="A45" s="405" t="s">
        <v>269</v>
      </c>
      <c r="B45" s="406"/>
      <c r="C45" s="520"/>
      <c r="D45" s="521"/>
      <c r="E45" s="521"/>
      <c r="F45" s="520"/>
      <c r="G45" s="521"/>
      <c r="H45" s="521"/>
      <c r="I45" s="520"/>
      <c r="J45" s="521"/>
      <c r="K45" s="521"/>
      <c r="L45" s="520"/>
      <c r="M45" s="521"/>
      <c r="N45" s="521"/>
      <c r="O45" s="520"/>
      <c r="P45" s="521"/>
      <c r="Q45" s="521"/>
      <c r="R45" s="520"/>
      <c r="S45" s="521"/>
      <c r="T45" s="522"/>
      <c r="U45" s="499" t="s">
        <v>192</v>
      </c>
    </row>
    <row r="46" spans="1:21" s="505" customFormat="1" ht="15.75">
      <c r="A46" s="604" t="s">
        <v>121</v>
      </c>
      <c r="B46" s="605"/>
      <c r="C46" s="154">
        <f>SUM(C41:C44)</f>
        <v>0</v>
      </c>
      <c r="D46" s="523">
        <f>SUM(D41:D44)</f>
        <v>0</v>
      </c>
      <c r="E46" s="523">
        <f aca="true" t="shared" si="5" ref="E46:Q46">SUM(E15:E39)</f>
        <v>418500</v>
      </c>
      <c r="F46" s="154">
        <f t="shared" si="5"/>
        <v>0</v>
      </c>
      <c r="G46" s="523">
        <f t="shared" si="5"/>
        <v>0</v>
      </c>
      <c r="H46" s="524">
        <f t="shared" si="5"/>
        <v>0</v>
      </c>
      <c r="I46" s="154">
        <f t="shared" si="5"/>
        <v>0</v>
      </c>
      <c r="J46" s="523">
        <f t="shared" si="5"/>
        <v>0</v>
      </c>
      <c r="K46" s="523">
        <f t="shared" si="5"/>
        <v>0</v>
      </c>
      <c r="L46" s="154">
        <f t="shared" si="5"/>
        <v>0</v>
      </c>
      <c r="M46" s="523">
        <f t="shared" si="5"/>
        <v>0</v>
      </c>
      <c r="N46" s="523">
        <f t="shared" si="5"/>
        <v>0</v>
      </c>
      <c r="O46" s="154">
        <f t="shared" si="5"/>
        <v>0</v>
      </c>
      <c r="P46" s="523">
        <f t="shared" si="5"/>
        <v>0</v>
      </c>
      <c r="Q46" s="523">
        <f t="shared" si="5"/>
        <v>84710</v>
      </c>
      <c r="R46" s="154">
        <f>SUM(R41:R44)</f>
        <v>0</v>
      </c>
      <c r="S46" s="523">
        <f>SUM(S41:S44)</f>
        <v>0</v>
      </c>
      <c r="T46" s="153">
        <f>SUM(T15:T39)</f>
        <v>503210</v>
      </c>
      <c r="U46" s="504" t="s">
        <v>192</v>
      </c>
    </row>
    <row r="47" spans="1:34" s="500" customFormat="1" ht="15.75">
      <c r="A47" s="615" t="s">
        <v>96</v>
      </c>
      <c r="B47" s="616"/>
      <c r="C47" s="525"/>
      <c r="D47" s="526"/>
      <c r="E47" s="526"/>
      <c r="F47" s="525"/>
      <c r="G47" s="526"/>
      <c r="H47" s="526"/>
      <c r="I47" s="525"/>
      <c r="J47" s="526"/>
      <c r="K47" s="526"/>
      <c r="L47" s="525"/>
      <c r="M47" s="526"/>
      <c r="N47" s="526"/>
      <c r="O47" s="525"/>
      <c r="P47" s="526"/>
      <c r="Q47" s="526"/>
      <c r="R47" s="525"/>
      <c r="S47" s="526">
        <f>D47+G47+J47+M47+P47</f>
        <v>0</v>
      </c>
      <c r="T47" s="527"/>
      <c r="U47" s="499" t="s">
        <v>192</v>
      </c>
      <c r="V47" s="528"/>
      <c r="W47" s="528"/>
      <c r="X47" s="528"/>
      <c r="Y47" s="528"/>
      <c r="Z47" s="528"/>
      <c r="AA47" s="528"/>
      <c r="AB47" s="528"/>
      <c r="AC47" s="528"/>
      <c r="AD47" s="528"/>
      <c r="AE47" s="528"/>
      <c r="AF47" s="528"/>
      <c r="AG47" s="528"/>
      <c r="AH47" s="528"/>
    </row>
    <row r="48" spans="1:21" s="500" customFormat="1" ht="15.75">
      <c r="A48" s="615" t="s">
        <v>95</v>
      </c>
      <c r="B48" s="616"/>
      <c r="C48" s="488"/>
      <c r="D48" s="529">
        <f>SUM(D46:D47)</f>
        <v>0</v>
      </c>
      <c r="E48" s="529"/>
      <c r="F48" s="488"/>
      <c r="G48" s="529">
        <f>+G46+G47</f>
        <v>0</v>
      </c>
      <c r="H48" s="529"/>
      <c r="I48" s="488"/>
      <c r="J48" s="529">
        <f>+J46+J47</f>
        <v>0</v>
      </c>
      <c r="K48" s="529"/>
      <c r="L48" s="488"/>
      <c r="M48" s="529">
        <f>+M46+M47</f>
        <v>0</v>
      </c>
      <c r="N48" s="529"/>
      <c r="O48" s="488"/>
      <c r="P48" s="529">
        <f>+P46+P47</f>
        <v>0</v>
      </c>
      <c r="Q48" s="529"/>
      <c r="R48" s="488"/>
      <c r="S48" s="529">
        <f>SUM(S46:S47)</f>
        <v>0</v>
      </c>
      <c r="T48" s="530"/>
      <c r="U48" s="499" t="s">
        <v>192</v>
      </c>
    </row>
    <row r="49" spans="1:21" s="500" customFormat="1" ht="15.75">
      <c r="A49" s="600" t="s">
        <v>97</v>
      </c>
      <c r="B49" s="601"/>
      <c r="C49" s="513"/>
      <c r="D49" s="489"/>
      <c r="E49" s="489"/>
      <c r="F49" s="513"/>
      <c r="G49" s="489"/>
      <c r="H49" s="489"/>
      <c r="I49" s="513"/>
      <c r="J49" s="489"/>
      <c r="K49" s="489"/>
      <c r="L49" s="513"/>
      <c r="M49" s="489"/>
      <c r="N49" s="489"/>
      <c r="O49" s="513"/>
      <c r="P49" s="489"/>
      <c r="Q49" s="489"/>
      <c r="R49" s="513"/>
      <c r="S49" s="489"/>
      <c r="T49" s="514"/>
      <c r="U49" s="499" t="s">
        <v>192</v>
      </c>
    </row>
    <row r="50" spans="1:21" s="500" customFormat="1" ht="15.75">
      <c r="A50" s="602" t="s">
        <v>42</v>
      </c>
      <c r="B50" s="603"/>
      <c r="C50" s="513"/>
      <c r="D50" s="489"/>
      <c r="E50" s="489"/>
      <c r="F50" s="513"/>
      <c r="G50" s="489"/>
      <c r="H50" s="489"/>
      <c r="I50" s="513"/>
      <c r="J50" s="489"/>
      <c r="K50" s="489"/>
      <c r="L50" s="513"/>
      <c r="M50" s="489"/>
      <c r="N50" s="489"/>
      <c r="O50" s="513"/>
      <c r="P50" s="489"/>
      <c r="Q50" s="489"/>
      <c r="R50" s="513"/>
      <c r="S50" s="489">
        <f>D50+G50+J50+M50+P50</f>
        <v>0</v>
      </c>
      <c r="T50" s="514"/>
      <c r="U50" s="499" t="s">
        <v>192</v>
      </c>
    </row>
    <row r="51" spans="1:21" s="500" customFormat="1" ht="15.75">
      <c r="A51" s="592" t="s">
        <v>70</v>
      </c>
      <c r="B51" s="593"/>
      <c r="C51" s="525"/>
      <c r="D51" s="526"/>
      <c r="E51" s="526"/>
      <c r="F51" s="525"/>
      <c r="G51" s="526"/>
      <c r="H51" s="526"/>
      <c r="I51" s="525"/>
      <c r="J51" s="526"/>
      <c r="K51" s="526"/>
      <c r="L51" s="525"/>
      <c r="M51" s="526"/>
      <c r="N51" s="526"/>
      <c r="O51" s="525"/>
      <c r="P51" s="526"/>
      <c r="Q51" s="526"/>
      <c r="R51" s="525"/>
      <c r="S51" s="526">
        <f>D51+G51+J51+M51+P51</f>
        <v>0</v>
      </c>
      <c r="T51" s="527"/>
      <c r="U51" s="499" t="s">
        <v>192</v>
      </c>
    </row>
    <row r="52" spans="1:21" s="500" customFormat="1" ht="15.75">
      <c r="A52" s="615" t="s">
        <v>98</v>
      </c>
      <c r="B52" s="616"/>
      <c r="C52" s="525"/>
      <c r="D52" s="526">
        <f>D51+D50+D48</f>
        <v>0</v>
      </c>
      <c r="E52" s="526"/>
      <c r="F52" s="525"/>
      <c r="G52" s="526">
        <f>G51+G50+G48</f>
        <v>0</v>
      </c>
      <c r="H52" s="526"/>
      <c r="I52" s="525"/>
      <c r="J52" s="526">
        <f>J51+J50+J48</f>
        <v>0</v>
      </c>
      <c r="K52" s="526"/>
      <c r="L52" s="525"/>
      <c r="M52" s="526">
        <f>M51+M50+M48</f>
        <v>0</v>
      </c>
      <c r="N52" s="526"/>
      <c r="O52" s="525"/>
      <c r="P52" s="526">
        <f>P51+P50+P48</f>
        <v>0</v>
      </c>
      <c r="Q52" s="526"/>
      <c r="R52" s="525"/>
      <c r="S52" s="526">
        <f>S51+S50+S48</f>
        <v>0</v>
      </c>
      <c r="T52" s="527"/>
      <c r="U52" s="499" t="s">
        <v>192</v>
      </c>
    </row>
    <row r="53" spans="1:21" s="500" customFormat="1" ht="15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499" t="s">
        <v>192</v>
      </c>
    </row>
    <row r="54" spans="1:21" s="500" customFormat="1" ht="15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499" t="s">
        <v>192</v>
      </c>
    </row>
    <row r="55" spans="1:21" s="500" customFormat="1" ht="15.75">
      <c r="A55" s="19" t="s">
        <v>285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499" t="s">
        <v>192</v>
      </c>
    </row>
    <row r="56" spans="1:21" s="500" customFormat="1" ht="15.75">
      <c r="A56" s="610"/>
      <c r="B56" s="610"/>
      <c r="C56" s="610"/>
      <c r="D56" s="610"/>
      <c r="E56" s="610"/>
      <c r="F56" s="610"/>
      <c r="G56" s="610"/>
      <c r="H56" s="610"/>
      <c r="I56" s="610"/>
      <c r="J56" s="610"/>
      <c r="K56" s="610"/>
      <c r="L56" s="610"/>
      <c r="M56" s="610"/>
      <c r="N56" s="610"/>
      <c r="O56" s="610"/>
      <c r="P56" s="610"/>
      <c r="Q56" s="610"/>
      <c r="R56" s="610"/>
      <c r="S56" s="610"/>
      <c r="T56" s="610"/>
      <c r="U56" s="499"/>
    </row>
    <row r="57" spans="1:21" s="500" customFormat="1" ht="15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531"/>
    </row>
    <row r="58" spans="1:21" s="500" customFormat="1" ht="15.75">
      <c r="A58" s="532"/>
      <c r="B58" s="532"/>
      <c r="C58" s="532"/>
      <c r="D58" s="532"/>
      <c r="E58" s="532"/>
      <c r="F58" s="532"/>
      <c r="G58" s="532"/>
      <c r="H58" s="532"/>
      <c r="I58" s="532"/>
      <c r="J58" s="532"/>
      <c r="K58" s="532"/>
      <c r="L58" s="13"/>
      <c r="M58" s="13"/>
      <c r="N58" s="13"/>
      <c r="O58" s="13"/>
      <c r="P58" s="13"/>
      <c r="Q58" s="13"/>
      <c r="R58" s="13"/>
      <c r="S58" s="13"/>
      <c r="T58" s="13"/>
      <c r="U58" s="531"/>
    </row>
    <row r="59" spans="1:21" s="500" customFormat="1" ht="15.75">
      <c r="A59" s="532"/>
      <c r="B59" s="532"/>
      <c r="C59" s="532"/>
      <c r="D59" s="532"/>
      <c r="E59" s="532"/>
      <c r="F59" s="532"/>
      <c r="G59" s="532"/>
      <c r="H59" s="532"/>
      <c r="I59" s="532"/>
      <c r="J59" s="532"/>
      <c r="K59" s="532"/>
      <c r="L59" s="13"/>
      <c r="M59" s="13"/>
      <c r="N59" s="13"/>
      <c r="O59" s="13"/>
      <c r="P59" s="13"/>
      <c r="Q59" s="13"/>
      <c r="R59" s="13"/>
      <c r="S59" s="13"/>
      <c r="T59" s="13"/>
      <c r="U59" s="531"/>
    </row>
    <row r="60" s="500" customFormat="1" ht="15.75">
      <c r="U60" s="531"/>
    </row>
  </sheetData>
  <sheetProtection/>
  <mergeCells count="21">
    <mergeCell ref="A56:T56"/>
    <mergeCell ref="A47:B47"/>
    <mergeCell ref="A48:B48"/>
    <mergeCell ref="A32:B32"/>
    <mergeCell ref="A52:B52"/>
    <mergeCell ref="A46:B46"/>
    <mergeCell ref="A1:D1"/>
    <mergeCell ref="A3:T3"/>
    <mergeCell ref="A4:T4"/>
    <mergeCell ref="A5:T5"/>
    <mergeCell ref="A6:T6"/>
    <mergeCell ref="C9:E10"/>
    <mergeCell ref="R9:T10"/>
    <mergeCell ref="O9:Q10"/>
    <mergeCell ref="A15:B15"/>
    <mergeCell ref="L9:N10"/>
    <mergeCell ref="A51:B51"/>
    <mergeCell ref="F9:H10"/>
    <mergeCell ref="I9:K10"/>
    <mergeCell ref="A49:B49"/>
    <mergeCell ref="A50:B50"/>
  </mergeCells>
  <printOptions horizontalCentered="1"/>
  <pageMargins left="0.75" right="0.75" top="1" bottom="1" header="0.5" footer="0.5"/>
  <pageSetup fitToHeight="1" fitToWidth="1" horizontalDpi="600" verticalDpi="600" orientation="landscape" scale="53" r:id="rId1"/>
  <headerFooter alignWithMargins="0">
    <oddFooter>&amp;L                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zoomScale="55" zoomScaleNormal="5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27" sqref="B27"/>
    </sheetView>
  </sheetViews>
  <sheetFormatPr defaultColWidth="8.88671875" defaultRowHeight="15"/>
  <cols>
    <col min="1" max="1" width="1.4375" style="0" customWidth="1"/>
    <col min="2" max="2" width="104.88671875" style="0" customWidth="1"/>
    <col min="3" max="5" width="27.6640625" style="0" customWidth="1"/>
  </cols>
  <sheetData>
    <row r="1" spans="1:6" ht="30">
      <c r="A1" s="428" t="s">
        <v>187</v>
      </c>
      <c r="B1" s="429"/>
      <c r="C1" s="430"/>
      <c r="D1" s="430"/>
      <c r="E1" s="430"/>
      <c r="F1" s="430"/>
    </row>
    <row r="2" spans="1:6" ht="12.75" customHeight="1">
      <c r="A2" s="32"/>
      <c r="B2" s="430"/>
      <c r="C2" s="430"/>
      <c r="D2" s="430"/>
      <c r="E2" s="430"/>
      <c r="F2" s="430"/>
    </row>
    <row r="3" spans="1:6" ht="18.75">
      <c r="A3" s="432"/>
      <c r="B3" s="20" t="s">
        <v>186</v>
      </c>
      <c r="C3" s="433"/>
      <c r="D3" s="433"/>
      <c r="E3" s="433"/>
      <c r="F3" s="430"/>
    </row>
    <row r="4" spans="1:6" ht="16.5">
      <c r="A4" s="435"/>
      <c r="B4" s="23" t="str">
        <f>+'(B) Sum of Req '!B5</f>
        <v>Office on Violence Against Women</v>
      </c>
      <c r="C4" s="433"/>
      <c r="D4" s="433"/>
      <c r="E4" s="433"/>
      <c r="F4" s="430"/>
    </row>
    <row r="5" spans="1:6" ht="16.5">
      <c r="A5" s="432"/>
      <c r="B5" s="23" t="str">
        <f>+'[3](B) Sum of Req '!A6</f>
        <v>Grant Programs</v>
      </c>
      <c r="C5" s="433"/>
      <c r="D5" s="433"/>
      <c r="E5" s="433"/>
      <c r="F5" s="430"/>
    </row>
    <row r="6" spans="1:6" ht="15.75">
      <c r="A6" s="432"/>
      <c r="B6" s="94" t="s">
        <v>89</v>
      </c>
      <c r="C6" s="433"/>
      <c r="D6" s="433"/>
      <c r="E6" s="433"/>
      <c r="F6" s="430"/>
    </row>
    <row r="7" spans="1:6" ht="15.75">
      <c r="A7" s="432"/>
      <c r="B7" s="433"/>
      <c r="C7" s="434"/>
      <c r="D7" s="434"/>
      <c r="E7" s="434"/>
      <c r="F7" s="430"/>
    </row>
    <row r="8" spans="1:6" ht="15.75">
      <c r="A8" s="432"/>
      <c r="B8" s="436"/>
      <c r="C8" s="454"/>
      <c r="D8" s="454"/>
      <c r="E8" s="454"/>
      <c r="F8" s="431"/>
    </row>
    <row r="9" spans="1:6" ht="15.75">
      <c r="A9" s="432"/>
      <c r="B9" s="437"/>
      <c r="C9" s="455" t="s">
        <v>119</v>
      </c>
      <c r="D9" s="455" t="s">
        <v>120</v>
      </c>
      <c r="E9" s="455" t="s">
        <v>36</v>
      </c>
      <c r="F9" s="431"/>
    </row>
    <row r="10" spans="1:6" ht="15.75">
      <c r="A10" s="432"/>
      <c r="B10" s="437"/>
      <c r="C10" s="456"/>
      <c r="D10" s="456"/>
      <c r="E10" s="456"/>
      <c r="F10" s="431"/>
    </row>
    <row r="11" spans="1:6" ht="32.25" thickBot="1">
      <c r="A11" s="432"/>
      <c r="B11" s="438" t="s">
        <v>188</v>
      </c>
      <c r="C11" s="453" t="s">
        <v>185</v>
      </c>
      <c r="D11" s="453" t="s">
        <v>185</v>
      </c>
      <c r="E11" s="453" t="s">
        <v>185</v>
      </c>
      <c r="F11" s="431"/>
    </row>
    <row r="12" spans="1:6" ht="15.75">
      <c r="A12" s="432"/>
      <c r="B12" s="439"/>
      <c r="C12" s="449"/>
      <c r="D12" s="449"/>
      <c r="E12" s="449"/>
      <c r="F12" s="431"/>
    </row>
    <row r="13" spans="1:6" ht="15.75">
      <c r="A13" s="432"/>
      <c r="B13" s="450" t="s">
        <v>188</v>
      </c>
      <c r="C13" s="448">
        <v>74500</v>
      </c>
      <c r="D13" s="448">
        <v>-61250</v>
      </c>
      <c r="E13" s="448">
        <f>SUM(C13:D13)</f>
        <v>13250</v>
      </c>
      <c r="F13" s="431"/>
    </row>
    <row r="14" spans="1:6" ht="15.75">
      <c r="A14" s="432"/>
      <c r="B14" s="440"/>
      <c r="C14" s="443"/>
      <c r="D14" s="443"/>
      <c r="E14" s="443"/>
      <c r="F14" s="431"/>
    </row>
    <row r="15" spans="1:6" ht="15.75">
      <c r="A15" s="432"/>
      <c r="B15" s="441"/>
      <c r="C15" s="442"/>
      <c r="D15" s="442"/>
      <c r="E15" s="442"/>
      <c r="F15" s="431"/>
    </row>
    <row r="16" spans="1:6" ht="15.75">
      <c r="A16" s="432"/>
      <c r="B16" s="444"/>
      <c r="C16" s="445"/>
      <c r="D16" s="445"/>
      <c r="E16" s="445"/>
      <c r="F16" s="431"/>
    </row>
    <row r="17" spans="1:6" ht="16.5" thickBot="1">
      <c r="A17" s="432"/>
      <c r="B17" s="446" t="s">
        <v>218</v>
      </c>
      <c r="C17" s="451">
        <f>SUM(C13:C13)</f>
        <v>74500</v>
      </c>
      <c r="D17" s="451">
        <f>SUM(D13:D13)</f>
        <v>-61250</v>
      </c>
      <c r="E17" s="451">
        <f>SUM(E13:E13)</f>
        <v>13250</v>
      </c>
      <c r="F17" s="431"/>
    </row>
    <row r="18" spans="1:20" ht="15.75">
      <c r="A18" s="432"/>
      <c r="B18" s="431"/>
      <c r="C18" s="431"/>
      <c r="D18" s="431"/>
      <c r="E18" s="431"/>
      <c r="F18" s="430"/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7"/>
      <c r="T18" s="447"/>
    </row>
    <row r="19" spans="1:20" ht="15.75">
      <c r="A19" s="432"/>
      <c r="B19" s="431"/>
      <c r="C19" s="431"/>
      <c r="D19" s="431"/>
      <c r="E19" s="431"/>
      <c r="F19" s="431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</row>
  </sheetData>
  <sheetProtection/>
  <printOptions horizontalCentered="1"/>
  <pageMargins left="0.75" right="0.75" top="0.5" bottom="0.5" header="0.5" footer="0.5"/>
  <pageSetup fitToHeight="0" fitToWidth="1" horizontalDpi="600" verticalDpi="600" orientation="landscape" scale="53" r:id="rId1"/>
  <headerFooter alignWithMargins="0">
    <oddFooter>&amp;C&amp;"Times New Roman,Regular"&amp;14Exhibit J - Financial Analysis of Program Changes&amp;12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73"/>
  <sheetViews>
    <sheetView zoomScale="75" zoomScaleNormal="75" zoomScaleSheetLayoutView="75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T45" sqref="T45"/>
    </sheetView>
  </sheetViews>
  <sheetFormatPr defaultColWidth="8.88671875" defaultRowHeight="15"/>
  <cols>
    <col min="1" max="1" width="1.88671875" style="3" customWidth="1"/>
    <col min="2" max="2" width="27.10546875" style="3" customWidth="1"/>
    <col min="3" max="3" width="12.5546875" style="3" customWidth="1"/>
    <col min="4" max="4" width="16.6640625" style="3" customWidth="1"/>
    <col min="5" max="5" width="8.88671875" style="3" customWidth="1"/>
    <col min="6" max="6" width="10.10546875" style="3" customWidth="1"/>
    <col min="7" max="7" width="2.3359375" style="3" customWidth="1"/>
    <col min="8" max="8" width="8.88671875" style="3" customWidth="1"/>
    <col min="9" max="9" width="10.6640625" style="3" customWidth="1"/>
    <col min="10" max="10" width="1.88671875" style="3" customWidth="1"/>
    <col min="11" max="12" width="8.88671875" style="3" customWidth="1"/>
    <col min="13" max="13" width="2.3359375" style="3" customWidth="1"/>
    <col min="14" max="14" width="8.88671875" style="3" customWidth="1"/>
    <col min="15" max="15" width="10.3359375" style="3" customWidth="1"/>
    <col min="16" max="18" width="0" style="3" hidden="1" customWidth="1"/>
    <col min="19" max="16384" width="8.88671875" style="3" customWidth="1"/>
  </cols>
  <sheetData>
    <row r="1" ht="18.75" customHeight="1">
      <c r="A1" s="32" t="s">
        <v>26</v>
      </c>
    </row>
    <row r="2" ht="18.75" customHeight="1">
      <c r="A2" s="32"/>
    </row>
    <row r="3" spans="2:15" ht="18.75">
      <c r="B3" s="15" t="s">
        <v>69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ht="16.5">
      <c r="B4" s="17" t="str">
        <f>+'[4](B) Sum of Req '!A5</f>
        <v>Office on Violence Against Women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ht="16.5">
      <c r="B5" s="17" t="str">
        <f>+'[4](B) Sum of Req '!A6</f>
        <v>Grant Programs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/>
      <c r="O5" s="6"/>
    </row>
    <row r="6" spans="2:15" ht="15.75">
      <c r="B6" s="95" t="s">
        <v>89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"/>
      <c r="O6" s="6"/>
    </row>
    <row r="7" spans="1:15" ht="11.25" customHeight="1">
      <c r="A7" s="5"/>
      <c r="B7" s="1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</row>
    <row r="8" spans="1:16" ht="44.25" customHeight="1">
      <c r="A8" s="160"/>
      <c r="B8" s="161"/>
      <c r="C8" s="161"/>
      <c r="D8" s="164"/>
      <c r="E8" s="620" t="s">
        <v>278</v>
      </c>
      <c r="F8" s="621"/>
      <c r="G8" s="617" t="s">
        <v>238</v>
      </c>
      <c r="H8" s="618"/>
      <c r="I8" s="618"/>
      <c r="J8" s="619"/>
      <c r="K8" s="166" t="s">
        <v>219</v>
      </c>
      <c r="L8" s="167"/>
      <c r="M8" s="168"/>
      <c r="N8" s="166" t="s">
        <v>35</v>
      </c>
      <c r="O8" s="169"/>
      <c r="P8" s="14"/>
    </row>
    <row r="9" spans="1:16" ht="25.5" customHeight="1" thickBot="1">
      <c r="A9" s="140"/>
      <c r="B9" s="162" t="s">
        <v>63</v>
      </c>
      <c r="C9" s="162"/>
      <c r="D9" s="165"/>
      <c r="E9" s="170" t="s">
        <v>39</v>
      </c>
      <c r="F9" s="171" t="s">
        <v>114</v>
      </c>
      <c r="G9" s="172"/>
      <c r="H9" s="171" t="s">
        <v>39</v>
      </c>
      <c r="I9" s="171" t="s">
        <v>114</v>
      </c>
      <c r="J9" s="173"/>
      <c r="K9" s="170" t="s">
        <v>39</v>
      </c>
      <c r="L9" s="171" t="s">
        <v>114</v>
      </c>
      <c r="M9" s="173"/>
      <c r="N9" s="170" t="s">
        <v>39</v>
      </c>
      <c r="O9" s="174" t="s">
        <v>114</v>
      </c>
      <c r="P9" s="14"/>
    </row>
    <row r="10" spans="1:16" ht="15.75">
      <c r="A10" s="137"/>
      <c r="B10" s="175" t="s">
        <v>160</v>
      </c>
      <c r="C10" s="96"/>
      <c r="D10" s="97" t="s">
        <v>113</v>
      </c>
      <c r="E10" s="176">
        <v>0</v>
      </c>
      <c r="F10" s="96">
        <v>0</v>
      </c>
      <c r="G10" s="176"/>
      <c r="H10" s="96">
        <v>0</v>
      </c>
      <c r="I10" s="96">
        <v>0</v>
      </c>
      <c r="J10" s="96"/>
      <c r="K10" s="176">
        <v>0</v>
      </c>
      <c r="L10" s="96">
        <v>0</v>
      </c>
      <c r="M10" s="96"/>
      <c r="N10" s="176">
        <f>K10-H10</f>
        <v>0</v>
      </c>
      <c r="O10" s="97">
        <f>L10-I10</f>
        <v>0</v>
      </c>
      <c r="P10" s="14"/>
    </row>
    <row r="11" spans="1:17" ht="15.75">
      <c r="A11" s="137"/>
      <c r="B11" s="175" t="s">
        <v>62</v>
      </c>
      <c r="C11" s="96"/>
      <c r="D11" s="97" t="s">
        <v>113</v>
      </c>
      <c r="E11" s="176">
        <v>0</v>
      </c>
      <c r="F11" s="96">
        <v>0</v>
      </c>
      <c r="G11" s="176"/>
      <c r="H11" s="96">
        <v>0</v>
      </c>
      <c r="I11" s="96">
        <v>0</v>
      </c>
      <c r="J11" s="96"/>
      <c r="K11" s="176">
        <v>0</v>
      </c>
      <c r="L11" s="96">
        <f>+I11*1.034</f>
        <v>0</v>
      </c>
      <c r="M11" s="96"/>
      <c r="N11" s="176">
        <f>K11-H11</f>
        <v>0</v>
      </c>
      <c r="O11" s="97">
        <f>L11-I11</f>
        <v>0</v>
      </c>
      <c r="P11" s="30" t="s">
        <v>37</v>
      </c>
      <c r="Q11" s="3" t="s">
        <v>38</v>
      </c>
    </row>
    <row r="12" spans="1:16" ht="15.75">
      <c r="A12" s="137"/>
      <c r="B12" s="175" t="s">
        <v>43</v>
      </c>
      <c r="C12" s="96"/>
      <c r="D12" s="97" t="s">
        <v>113</v>
      </c>
      <c r="E12" s="176">
        <f>+E13+E14</f>
        <v>0</v>
      </c>
      <c r="F12" s="96">
        <f>+F13+F14</f>
        <v>0</v>
      </c>
      <c r="G12" s="176"/>
      <c r="H12" s="96">
        <f>+H13+H14</f>
        <v>0</v>
      </c>
      <c r="I12" s="96">
        <f>+I13+I14</f>
        <v>0</v>
      </c>
      <c r="J12" s="96"/>
      <c r="K12" s="176">
        <f>+K13+K14</f>
        <v>0</v>
      </c>
      <c r="L12" s="96">
        <f>+L13+L14</f>
        <v>0</v>
      </c>
      <c r="M12" s="96"/>
      <c r="N12" s="176">
        <f>+N13+N14</f>
        <v>0</v>
      </c>
      <c r="O12" s="97">
        <f>L12-I12</f>
        <v>0</v>
      </c>
      <c r="P12" s="14">
        <v>93</v>
      </c>
    </row>
    <row r="13" spans="1:16" ht="15.75">
      <c r="A13" s="137"/>
      <c r="B13" s="177" t="s">
        <v>45</v>
      </c>
      <c r="C13" s="96"/>
      <c r="D13" s="97" t="s">
        <v>113</v>
      </c>
      <c r="E13" s="178">
        <v>0</v>
      </c>
      <c r="F13" s="179">
        <v>0</v>
      </c>
      <c r="G13" s="178"/>
      <c r="H13" s="179">
        <v>0</v>
      </c>
      <c r="I13" s="179">
        <v>0</v>
      </c>
      <c r="J13" s="179"/>
      <c r="K13" s="178">
        <v>0</v>
      </c>
      <c r="L13" s="179">
        <v>0</v>
      </c>
      <c r="M13" s="179"/>
      <c r="N13" s="178">
        <f>K13-H13</f>
        <v>0</v>
      </c>
      <c r="O13" s="180">
        <f>L13-I13</f>
        <v>0</v>
      </c>
      <c r="P13" s="14"/>
    </row>
    <row r="14" spans="1:16" ht="15.75">
      <c r="A14" s="137"/>
      <c r="B14" s="177" t="s">
        <v>44</v>
      </c>
      <c r="C14" s="96"/>
      <c r="D14" s="97" t="s">
        <v>113</v>
      </c>
      <c r="E14" s="178">
        <v>0</v>
      </c>
      <c r="F14" s="179">
        <v>0</v>
      </c>
      <c r="G14" s="178"/>
      <c r="H14" s="179">
        <v>0</v>
      </c>
      <c r="I14" s="179">
        <v>0</v>
      </c>
      <c r="J14" s="179"/>
      <c r="K14" s="178">
        <v>0</v>
      </c>
      <c r="L14" s="179">
        <v>0</v>
      </c>
      <c r="M14" s="179"/>
      <c r="N14" s="178">
        <f>K14-H14</f>
        <v>0</v>
      </c>
      <c r="O14" s="180">
        <f>L14-I14</f>
        <v>0</v>
      </c>
      <c r="P14" s="14"/>
    </row>
    <row r="15" spans="1:16" ht="15.75">
      <c r="A15" s="132"/>
      <c r="B15" s="157" t="s">
        <v>46</v>
      </c>
      <c r="C15" s="158"/>
      <c r="D15" s="159" t="s">
        <v>113</v>
      </c>
      <c r="E15" s="163">
        <v>0</v>
      </c>
      <c r="F15" s="27">
        <v>0</v>
      </c>
      <c r="G15" s="163"/>
      <c r="H15" s="27">
        <v>0</v>
      </c>
      <c r="I15" s="27">
        <v>0</v>
      </c>
      <c r="J15" s="27"/>
      <c r="K15" s="163">
        <v>0</v>
      </c>
      <c r="L15" s="27">
        <v>0</v>
      </c>
      <c r="M15" s="27"/>
      <c r="N15" s="163">
        <f>K15-H15</f>
        <v>0</v>
      </c>
      <c r="O15" s="28">
        <f>L15-I15</f>
        <v>0</v>
      </c>
      <c r="P15" s="14"/>
    </row>
    <row r="16" spans="1:18" ht="15.75">
      <c r="A16" s="137"/>
      <c r="B16" s="175" t="s">
        <v>161</v>
      </c>
      <c r="C16" s="96"/>
      <c r="D16" s="96" t="s">
        <v>113</v>
      </c>
      <c r="E16" s="357">
        <f>+E10+E11+E12+E15</f>
        <v>0</v>
      </c>
      <c r="F16" s="358">
        <f>+F10+F11+F12+F15</f>
        <v>0</v>
      </c>
      <c r="G16" s="357"/>
      <c r="H16" s="359">
        <f>+H10+H11+H12+H15</f>
        <v>0</v>
      </c>
      <c r="I16" s="359">
        <f>+I10+I11+I12+I15</f>
        <v>0</v>
      </c>
      <c r="J16" s="359"/>
      <c r="K16" s="357">
        <f>+K10+K11+K12+K15</f>
        <v>0</v>
      </c>
      <c r="L16" s="359">
        <f>+L10+L11+L12+L15</f>
        <v>0</v>
      </c>
      <c r="M16" s="359"/>
      <c r="N16" s="357">
        <f>SUM(N10:N15)</f>
        <v>0</v>
      </c>
      <c r="O16" s="358">
        <f>SUM(O10:O15)</f>
        <v>0</v>
      </c>
      <c r="P16" s="5">
        <f>697+630+957+2333</f>
        <v>4617</v>
      </c>
      <c r="Q16" s="3">
        <f>2451-93</f>
        <v>2358</v>
      </c>
      <c r="R16" s="3">
        <f>+I16-L16</f>
        <v>0</v>
      </c>
    </row>
    <row r="17" spans="1:16" ht="15.75">
      <c r="A17" s="372"/>
      <c r="B17" s="373"/>
      <c r="C17" s="374"/>
      <c r="D17" s="375"/>
      <c r="E17" s="163"/>
      <c r="F17" s="27"/>
      <c r="G17" s="163"/>
      <c r="H17" s="27"/>
      <c r="I17" s="27"/>
      <c r="J17" s="27"/>
      <c r="K17" s="163"/>
      <c r="L17" s="27"/>
      <c r="M17" s="27"/>
      <c r="N17" s="163"/>
      <c r="O17" s="28"/>
      <c r="P17" s="5"/>
    </row>
    <row r="18" spans="1:16" ht="15.75">
      <c r="A18" s="137"/>
      <c r="B18" s="175" t="s">
        <v>105</v>
      </c>
      <c r="C18" s="96"/>
      <c r="D18" s="141"/>
      <c r="E18" s="176"/>
      <c r="F18" s="96"/>
      <c r="G18" s="176"/>
      <c r="H18" s="96"/>
      <c r="I18" s="96"/>
      <c r="J18" s="96"/>
      <c r="K18" s="176"/>
      <c r="L18" s="96"/>
      <c r="M18" s="96"/>
      <c r="N18" s="176"/>
      <c r="O18" s="97"/>
      <c r="P18" s="14"/>
    </row>
    <row r="19" spans="1:16" ht="15.75">
      <c r="A19" s="137"/>
      <c r="B19" s="175" t="s">
        <v>47</v>
      </c>
      <c r="C19" s="96"/>
      <c r="D19" s="141"/>
      <c r="E19" s="181"/>
      <c r="F19" s="96"/>
      <c r="G19" s="176"/>
      <c r="H19" s="182"/>
      <c r="I19" s="96"/>
      <c r="J19" s="96"/>
      <c r="K19" s="181"/>
      <c r="L19" s="96"/>
      <c r="M19" s="96"/>
      <c r="N19" s="181"/>
      <c r="O19" s="97"/>
      <c r="P19" s="14"/>
    </row>
    <row r="20" spans="1:16" ht="9.75" customHeight="1">
      <c r="A20" s="622"/>
      <c r="B20" s="623"/>
      <c r="C20" s="623"/>
      <c r="D20" s="624"/>
      <c r="E20" s="163"/>
      <c r="F20" s="27"/>
      <c r="G20" s="163"/>
      <c r="H20" s="27"/>
      <c r="I20" s="27"/>
      <c r="J20" s="27"/>
      <c r="K20" s="163"/>
      <c r="L20" s="27"/>
      <c r="M20" s="27"/>
      <c r="N20" s="163"/>
      <c r="O20" s="28"/>
      <c r="P20" s="14"/>
    </row>
    <row r="21" spans="1:16" ht="15.75">
      <c r="A21" s="137"/>
      <c r="B21" s="175" t="s">
        <v>64</v>
      </c>
      <c r="C21" s="625"/>
      <c r="D21" s="626"/>
      <c r="E21" s="176"/>
      <c r="F21" s="96"/>
      <c r="G21" s="176"/>
      <c r="H21" s="96"/>
      <c r="I21" s="96"/>
      <c r="J21" s="96"/>
      <c r="K21" s="176"/>
      <c r="L21" s="96"/>
      <c r="M21" s="96"/>
      <c r="N21" s="176"/>
      <c r="O21" s="97"/>
      <c r="P21" s="14"/>
    </row>
    <row r="22" spans="1:18" ht="15.75">
      <c r="A22" s="137"/>
      <c r="B22" s="175" t="s">
        <v>48</v>
      </c>
      <c r="C22" s="96"/>
      <c r="D22" s="141"/>
      <c r="E22" s="176"/>
      <c r="F22" s="96">
        <v>0</v>
      </c>
      <c r="G22" s="176"/>
      <c r="H22" s="183"/>
      <c r="I22" s="96">
        <v>0</v>
      </c>
      <c r="J22" s="96"/>
      <c r="K22" s="176"/>
      <c r="L22" s="96">
        <v>0</v>
      </c>
      <c r="M22" s="96"/>
      <c r="N22" s="176"/>
      <c r="O22" s="97">
        <f>L22-I22</f>
        <v>0</v>
      </c>
      <c r="P22" s="14">
        <v>359</v>
      </c>
      <c r="Q22" s="3">
        <f>1171+93</f>
        <v>1264</v>
      </c>
      <c r="R22" s="3">
        <f>+I22-L22</f>
        <v>0</v>
      </c>
    </row>
    <row r="23" spans="1:18" ht="15.75">
      <c r="A23" s="137"/>
      <c r="B23" s="175" t="s">
        <v>49</v>
      </c>
      <c r="C23" s="96"/>
      <c r="D23" s="141"/>
      <c r="E23" s="176"/>
      <c r="F23" s="96">
        <v>0</v>
      </c>
      <c r="G23" s="176"/>
      <c r="H23" s="96"/>
      <c r="I23" s="96">
        <v>0</v>
      </c>
      <c r="J23" s="96"/>
      <c r="K23" s="176"/>
      <c r="L23" s="96">
        <v>0</v>
      </c>
      <c r="M23" s="96"/>
      <c r="N23" s="176"/>
      <c r="O23" s="97">
        <f>L23-I23</f>
        <v>0</v>
      </c>
      <c r="P23" s="14"/>
      <c r="Q23" s="3">
        <v>110</v>
      </c>
      <c r="R23" s="3">
        <f>+I23-L23</f>
        <v>0</v>
      </c>
    </row>
    <row r="24" spans="1:18" ht="15.75">
      <c r="A24" s="137"/>
      <c r="B24" s="175" t="s">
        <v>50</v>
      </c>
      <c r="C24" s="96"/>
      <c r="D24" s="141"/>
      <c r="E24" s="176"/>
      <c r="F24" s="96">
        <v>0</v>
      </c>
      <c r="G24" s="176"/>
      <c r="H24" s="96"/>
      <c r="I24" s="96">
        <v>0</v>
      </c>
      <c r="J24" s="96"/>
      <c r="K24" s="176"/>
      <c r="L24" s="96">
        <v>0</v>
      </c>
      <c r="M24" s="96"/>
      <c r="N24" s="176"/>
      <c r="O24" s="97">
        <f>L24-I24</f>
        <v>0</v>
      </c>
      <c r="P24" s="14"/>
      <c r="Q24" s="3">
        <v>0</v>
      </c>
      <c r="R24" s="3">
        <f>+I24-L24</f>
        <v>0</v>
      </c>
    </row>
    <row r="25" spans="1:18" ht="15.75">
      <c r="A25" s="137"/>
      <c r="B25" s="175" t="s">
        <v>77</v>
      </c>
      <c r="C25" s="96"/>
      <c r="D25" s="141"/>
      <c r="E25" s="176"/>
      <c r="F25" s="96">
        <v>0</v>
      </c>
      <c r="G25" s="176"/>
      <c r="H25" s="96"/>
      <c r="I25" s="96">
        <v>0</v>
      </c>
      <c r="J25" s="96"/>
      <c r="K25" s="176"/>
      <c r="L25" s="96">
        <v>0</v>
      </c>
      <c r="M25" s="96"/>
      <c r="N25" s="176"/>
      <c r="O25" s="97">
        <f>L25-I25</f>
        <v>0</v>
      </c>
      <c r="P25" s="14">
        <f>4220-576</f>
        <v>3644</v>
      </c>
      <c r="R25" s="3">
        <f>+I25-L25</f>
        <v>0</v>
      </c>
    </row>
    <row r="26" spans="1:16" ht="15.75">
      <c r="A26" s="137"/>
      <c r="B26" s="175" t="s">
        <v>181</v>
      </c>
      <c r="C26" s="96"/>
      <c r="D26" s="141"/>
      <c r="E26" s="176"/>
      <c r="F26" s="96"/>
      <c r="G26" s="176"/>
      <c r="H26" s="96"/>
      <c r="I26" s="96"/>
      <c r="J26" s="96"/>
      <c r="K26" s="176"/>
      <c r="L26" s="96"/>
      <c r="M26" s="96"/>
      <c r="N26" s="176"/>
      <c r="O26" s="97"/>
      <c r="P26" s="14"/>
    </row>
    <row r="27" spans="1:18" ht="15.75">
      <c r="A27" s="137"/>
      <c r="B27" s="175" t="s">
        <v>51</v>
      </c>
      <c r="C27" s="96"/>
      <c r="D27" s="141"/>
      <c r="E27" s="176"/>
      <c r="F27" s="96">
        <v>0</v>
      </c>
      <c r="G27" s="176"/>
      <c r="H27" s="96"/>
      <c r="I27" s="96">
        <v>0</v>
      </c>
      <c r="J27" s="96"/>
      <c r="K27" s="176"/>
      <c r="L27" s="96">
        <v>0</v>
      </c>
      <c r="M27" s="96"/>
      <c r="N27" s="176"/>
      <c r="O27" s="97">
        <f aca="true" t="shared" si="0" ref="O27:O36">L27-I27</f>
        <v>0</v>
      </c>
      <c r="P27" s="14">
        <v>332</v>
      </c>
      <c r="Q27" s="3">
        <v>175</v>
      </c>
      <c r="R27" s="3">
        <f>+I27-L27</f>
        <v>0</v>
      </c>
    </row>
    <row r="28" spans="1:18" ht="15.75">
      <c r="A28" s="137"/>
      <c r="B28" s="175" t="s">
        <v>52</v>
      </c>
      <c r="C28" s="96"/>
      <c r="D28" s="141"/>
      <c r="E28" s="176"/>
      <c r="F28" s="96">
        <v>0</v>
      </c>
      <c r="G28" s="176"/>
      <c r="H28" s="96"/>
      <c r="I28" s="96">
        <v>0</v>
      </c>
      <c r="J28" s="96"/>
      <c r="K28" s="176"/>
      <c r="L28" s="96">
        <v>0</v>
      </c>
      <c r="M28" s="96"/>
      <c r="N28" s="176"/>
      <c r="O28" s="97">
        <f t="shared" si="0"/>
        <v>0</v>
      </c>
      <c r="P28" s="14"/>
      <c r="R28" s="3">
        <f>+I28-L28</f>
        <v>0</v>
      </c>
    </row>
    <row r="29" spans="1:18" ht="15.75">
      <c r="A29" s="137"/>
      <c r="B29" s="175" t="s">
        <v>53</v>
      </c>
      <c r="C29" s="96"/>
      <c r="D29" s="141"/>
      <c r="E29" s="176"/>
      <c r="F29" s="96">
        <v>0</v>
      </c>
      <c r="G29" s="176"/>
      <c r="H29" s="96"/>
      <c r="I29" s="96">
        <v>0</v>
      </c>
      <c r="J29" s="96"/>
      <c r="K29" s="176"/>
      <c r="L29" s="96">
        <v>0</v>
      </c>
      <c r="M29" s="96"/>
      <c r="N29" s="176"/>
      <c r="O29" s="97">
        <f t="shared" si="0"/>
        <v>0</v>
      </c>
      <c r="P29" s="14"/>
      <c r="Q29" s="3">
        <v>14918</v>
      </c>
      <c r="R29" s="3">
        <f>+I29-L29</f>
        <v>0</v>
      </c>
    </row>
    <row r="30" spans="1:18" ht="15.75">
      <c r="A30" s="137"/>
      <c r="B30" s="175" t="s">
        <v>54</v>
      </c>
      <c r="C30" s="96"/>
      <c r="D30" s="141"/>
      <c r="E30" s="176"/>
      <c r="F30" s="96"/>
      <c r="G30" s="176"/>
      <c r="H30" s="96"/>
      <c r="I30" s="96"/>
      <c r="J30" s="96"/>
      <c r="K30" s="176"/>
      <c r="L30" s="96">
        <v>0</v>
      </c>
      <c r="M30" s="96"/>
      <c r="N30" s="176"/>
      <c r="O30" s="97">
        <f t="shared" si="0"/>
        <v>0</v>
      </c>
      <c r="P30" s="14">
        <v>276</v>
      </c>
      <c r="Q30" s="3">
        <v>14853</v>
      </c>
      <c r="R30" s="3">
        <f>+I30-L30</f>
        <v>0</v>
      </c>
    </row>
    <row r="31" spans="1:18" ht="15.75">
      <c r="A31" s="137"/>
      <c r="B31" s="175" t="s">
        <v>85</v>
      </c>
      <c r="C31" s="96"/>
      <c r="D31" s="141"/>
      <c r="E31" s="176"/>
      <c r="F31" s="96"/>
      <c r="G31" s="176"/>
      <c r="H31" s="96"/>
      <c r="I31" s="96">
        <v>3000</v>
      </c>
      <c r="J31" s="96"/>
      <c r="K31" s="176"/>
      <c r="L31" s="96">
        <v>3000</v>
      </c>
      <c r="M31" s="96"/>
      <c r="N31" s="176"/>
      <c r="O31" s="97">
        <f t="shared" si="0"/>
        <v>0</v>
      </c>
      <c r="P31" s="14"/>
      <c r="Q31" s="3">
        <v>135</v>
      </c>
      <c r="R31" s="3">
        <f>+I31-L31</f>
        <v>0</v>
      </c>
    </row>
    <row r="32" spans="1:16" ht="15.75">
      <c r="A32" s="137"/>
      <c r="B32" s="175" t="s">
        <v>78</v>
      </c>
      <c r="C32" s="96"/>
      <c r="D32" s="141"/>
      <c r="E32" s="176"/>
      <c r="F32" s="96"/>
      <c r="G32" s="176"/>
      <c r="H32" s="96"/>
      <c r="I32" s="96">
        <v>0</v>
      </c>
      <c r="J32" s="96"/>
      <c r="K32" s="176"/>
      <c r="L32" s="96">
        <v>0</v>
      </c>
      <c r="M32" s="96"/>
      <c r="N32" s="176"/>
      <c r="O32" s="97">
        <f t="shared" si="0"/>
        <v>0</v>
      </c>
      <c r="P32" s="14"/>
    </row>
    <row r="33" spans="1:18" ht="15.75">
      <c r="A33" s="137"/>
      <c r="B33" s="175" t="s">
        <v>86</v>
      </c>
      <c r="C33" s="96"/>
      <c r="D33" s="141"/>
      <c r="E33" s="176"/>
      <c r="F33" s="96">
        <v>0</v>
      </c>
      <c r="G33" s="176"/>
      <c r="H33" s="96"/>
      <c r="I33" s="96">
        <v>0</v>
      </c>
      <c r="J33" s="96"/>
      <c r="K33" s="176"/>
      <c r="L33" s="96">
        <v>0</v>
      </c>
      <c r="M33" s="96"/>
      <c r="N33" s="176"/>
      <c r="O33" s="97">
        <f t="shared" si="0"/>
        <v>0</v>
      </c>
      <c r="P33" s="14"/>
      <c r="R33" s="3">
        <f>+I33-L33</f>
        <v>0</v>
      </c>
    </row>
    <row r="34" spans="1:18" ht="15.75">
      <c r="A34" s="137"/>
      <c r="B34" s="175" t="s">
        <v>87</v>
      </c>
      <c r="C34" s="96"/>
      <c r="D34" s="141"/>
      <c r="E34" s="176"/>
      <c r="F34" s="96">
        <v>0</v>
      </c>
      <c r="G34" s="176"/>
      <c r="H34" s="96"/>
      <c r="I34" s="96">
        <v>0</v>
      </c>
      <c r="J34" s="96"/>
      <c r="K34" s="176"/>
      <c r="L34" s="96">
        <v>0</v>
      </c>
      <c r="M34" s="96"/>
      <c r="N34" s="176"/>
      <c r="O34" s="97">
        <f t="shared" si="0"/>
        <v>0</v>
      </c>
      <c r="P34" s="14"/>
      <c r="Q34" s="3">
        <v>10</v>
      </c>
      <c r="R34" s="3">
        <f>+I34-L34</f>
        <v>0</v>
      </c>
    </row>
    <row r="35" spans="1:18" ht="15.75">
      <c r="A35" s="137"/>
      <c r="B35" s="175" t="s">
        <v>55</v>
      </c>
      <c r="C35" s="96"/>
      <c r="D35" s="141"/>
      <c r="E35" s="176"/>
      <c r="F35" s="96">
        <v>0</v>
      </c>
      <c r="G35" s="176"/>
      <c r="H35" s="96"/>
      <c r="I35" s="96">
        <f>+F35*1.016</f>
        <v>0</v>
      </c>
      <c r="J35" s="96"/>
      <c r="K35" s="176"/>
      <c r="L35" s="96">
        <v>0</v>
      </c>
      <c r="M35" s="96"/>
      <c r="N35" s="176"/>
      <c r="O35" s="97">
        <f t="shared" si="0"/>
        <v>0</v>
      </c>
      <c r="P35" s="14"/>
      <c r="Q35" s="3">
        <v>85</v>
      </c>
      <c r="R35" s="3">
        <f>+I35-L35</f>
        <v>0</v>
      </c>
    </row>
    <row r="36" spans="1:18" ht="15.75">
      <c r="A36" s="137"/>
      <c r="B36" s="175" t="s">
        <v>56</v>
      </c>
      <c r="C36" s="96"/>
      <c r="D36" s="141"/>
      <c r="E36" s="176"/>
      <c r="F36" s="96"/>
      <c r="G36" s="176"/>
      <c r="H36" s="96"/>
      <c r="I36" s="96">
        <f>+F36*1.016</f>
        <v>0</v>
      </c>
      <c r="J36" s="96"/>
      <c r="K36" s="176"/>
      <c r="L36" s="96">
        <v>0</v>
      </c>
      <c r="M36" s="96"/>
      <c r="N36" s="176"/>
      <c r="O36" s="97">
        <f t="shared" si="0"/>
        <v>0</v>
      </c>
      <c r="P36" s="14"/>
      <c r="Q36" s="3">
        <v>37758</v>
      </c>
      <c r="R36" s="3">
        <f>+I36-L36</f>
        <v>0</v>
      </c>
    </row>
    <row r="37" spans="1:16" ht="15.75">
      <c r="A37" s="137"/>
      <c r="B37" s="175" t="s">
        <v>164</v>
      </c>
      <c r="C37" s="96"/>
      <c r="D37" s="141"/>
      <c r="E37" s="176"/>
      <c r="F37" s="96">
        <v>381600</v>
      </c>
      <c r="G37" s="176"/>
      <c r="H37" s="96"/>
      <c r="I37" s="534">
        <v>500210</v>
      </c>
      <c r="J37" s="96"/>
      <c r="K37" s="176"/>
      <c r="L37" s="96">
        <v>428750</v>
      </c>
      <c r="M37" s="96"/>
      <c r="N37" s="176"/>
      <c r="O37" s="97">
        <f>+L37-I37</f>
        <v>-71460</v>
      </c>
      <c r="P37" s="14"/>
    </row>
    <row r="38" spans="1:18" ht="15.75">
      <c r="A38" s="137"/>
      <c r="B38" s="211" t="s">
        <v>57</v>
      </c>
      <c r="C38" s="96"/>
      <c r="D38" s="141"/>
      <c r="E38" s="212"/>
      <c r="F38" s="213">
        <f>SUM(F16:F37)</f>
        <v>381600</v>
      </c>
      <c r="G38" s="212"/>
      <c r="H38" s="213"/>
      <c r="I38" s="213">
        <f>SUM(I16:I37)</f>
        <v>503210</v>
      </c>
      <c r="J38" s="213"/>
      <c r="K38" s="212"/>
      <c r="L38" s="213">
        <f>SUM(L16:L37)</f>
        <v>431750</v>
      </c>
      <c r="M38" s="213"/>
      <c r="N38" s="212"/>
      <c r="O38" s="415">
        <f>SUM(O16:O37)</f>
        <v>-71460</v>
      </c>
      <c r="P38" s="14">
        <f>SUM(P12:P36)</f>
        <v>9321</v>
      </c>
      <c r="Q38" s="3">
        <f>SUM(Q16:Q36)</f>
        <v>71666</v>
      </c>
      <c r="R38" s="3">
        <f>+I38-L38</f>
        <v>71460</v>
      </c>
    </row>
    <row r="39" spans="1:16" ht="16.5" customHeight="1">
      <c r="A39" s="205"/>
      <c r="B39" s="206"/>
      <c r="C39" s="207"/>
      <c r="D39" s="208"/>
      <c r="E39" s="209"/>
      <c r="F39" s="207"/>
      <c r="G39" s="209"/>
      <c r="H39" s="207"/>
      <c r="I39" s="207"/>
      <c r="J39" s="207"/>
      <c r="K39" s="209"/>
      <c r="L39" s="207"/>
      <c r="M39" s="207"/>
      <c r="N39" s="209"/>
      <c r="O39" s="210"/>
      <c r="P39" s="14"/>
    </row>
    <row r="40" spans="1:16" ht="16.5" customHeight="1">
      <c r="A40" s="137"/>
      <c r="B40" s="288" t="s">
        <v>58</v>
      </c>
      <c r="C40" s="289"/>
      <c r="D40" s="290"/>
      <c r="E40" s="291"/>
      <c r="F40" s="289">
        <v>-47123</v>
      </c>
      <c r="G40" s="291"/>
      <c r="H40" s="289"/>
      <c r="I40" s="289">
        <v>-82405</v>
      </c>
      <c r="J40" s="289"/>
      <c r="K40" s="291"/>
      <c r="L40" s="481">
        <v>0</v>
      </c>
      <c r="M40" s="289"/>
      <c r="N40" s="291"/>
      <c r="O40" s="292">
        <f>+L40-I40</f>
        <v>82405</v>
      </c>
      <c r="P40" s="14"/>
    </row>
    <row r="41" spans="1:16" ht="15.75">
      <c r="A41" s="137"/>
      <c r="B41" s="288" t="s">
        <v>59</v>
      </c>
      <c r="C41" s="289"/>
      <c r="D41" s="290"/>
      <c r="E41" s="291"/>
      <c r="F41" s="289">
        <v>82405</v>
      </c>
      <c r="G41" s="291"/>
      <c r="H41" s="289"/>
      <c r="I41" s="481">
        <v>0</v>
      </c>
      <c r="J41" s="289"/>
      <c r="K41" s="291"/>
      <c r="L41" s="481">
        <v>0</v>
      </c>
      <c r="M41" s="289"/>
      <c r="N41" s="291"/>
      <c r="O41" s="483">
        <f>+L41-I41</f>
        <v>0</v>
      </c>
      <c r="P41" s="14"/>
    </row>
    <row r="42" spans="1:16" ht="15.75">
      <c r="A42" s="137"/>
      <c r="B42" s="288" t="s">
        <v>41</v>
      </c>
      <c r="C42" s="289"/>
      <c r="D42" s="290"/>
      <c r="E42" s="291"/>
      <c r="F42" s="289">
        <v>10613</v>
      </c>
      <c r="G42" s="291"/>
      <c r="H42" s="289"/>
      <c r="I42" s="481">
        <v>0</v>
      </c>
      <c r="J42" s="289"/>
      <c r="K42" s="291"/>
      <c r="L42" s="481">
        <v>0</v>
      </c>
      <c r="M42" s="289"/>
      <c r="N42" s="291"/>
      <c r="O42" s="483">
        <f>+L42-I42</f>
        <v>0</v>
      </c>
      <c r="P42" s="14"/>
    </row>
    <row r="43" spans="1:16" ht="15.75">
      <c r="A43" s="137"/>
      <c r="B43" s="288" t="s">
        <v>286</v>
      </c>
      <c r="C43" s="289"/>
      <c r="D43" s="290"/>
      <c r="E43" s="291"/>
      <c r="F43" s="289">
        <v>0</v>
      </c>
      <c r="G43" s="291"/>
      <c r="H43" s="289"/>
      <c r="I43" s="481">
        <v>0</v>
      </c>
      <c r="J43" s="289"/>
      <c r="K43" s="291"/>
      <c r="L43" s="481">
        <v>5000</v>
      </c>
      <c r="M43" s="289"/>
      <c r="N43" s="291"/>
      <c r="O43" s="483"/>
      <c r="P43" s="14"/>
    </row>
    <row r="44" spans="1:16" ht="15.75">
      <c r="A44" s="184"/>
      <c r="B44" s="293" t="s">
        <v>60</v>
      </c>
      <c r="C44" s="294"/>
      <c r="D44" s="295"/>
      <c r="E44" s="296"/>
      <c r="F44" s="294">
        <v>-8995</v>
      </c>
      <c r="G44" s="296"/>
      <c r="H44" s="294"/>
      <c r="I44" s="482">
        <v>-2305</v>
      </c>
      <c r="J44" s="294"/>
      <c r="K44" s="296"/>
      <c r="L44" s="482">
        <v>-5000</v>
      </c>
      <c r="M44" s="294"/>
      <c r="N44" s="296"/>
      <c r="O44" s="483">
        <f>+L44-I44</f>
        <v>-2695</v>
      </c>
      <c r="P44" s="14"/>
    </row>
    <row r="45" spans="1:16" ht="15.75">
      <c r="A45" s="132"/>
      <c r="B45" s="297" t="s">
        <v>61</v>
      </c>
      <c r="C45" s="298"/>
      <c r="D45" s="416"/>
      <c r="E45" s="299"/>
      <c r="F45" s="298">
        <f>SUM(F38:F44)</f>
        <v>418500</v>
      </c>
      <c r="G45" s="299"/>
      <c r="H45" s="298"/>
      <c r="I45" s="298">
        <f>SUM(I38:I44)</f>
        <v>418500</v>
      </c>
      <c r="J45" s="298"/>
      <c r="K45" s="299"/>
      <c r="L45" s="298">
        <f>SUM(L38:L44)</f>
        <v>431750</v>
      </c>
      <c r="M45" s="298"/>
      <c r="N45" s="299"/>
      <c r="O45" s="300">
        <f>SUM(O38:O44)</f>
        <v>8250</v>
      </c>
      <c r="P45" s="14"/>
    </row>
    <row r="46" spans="1:16" ht="21.75" customHeight="1">
      <c r="A46" s="417"/>
      <c r="B46" s="418"/>
      <c r="C46" s="419"/>
      <c r="D46" s="420"/>
      <c r="E46" s="419"/>
      <c r="F46" s="419"/>
      <c r="G46" s="419"/>
      <c r="H46" s="419"/>
      <c r="I46" s="419"/>
      <c r="J46" s="419"/>
      <c r="K46" s="419"/>
      <c r="L46" s="419"/>
      <c r="M46" s="419"/>
      <c r="N46" s="419"/>
      <c r="O46" s="419"/>
      <c r="P46" s="14"/>
    </row>
    <row r="47" spans="14:16" ht="15.75">
      <c r="N47" s="26"/>
      <c r="O47" s="26"/>
      <c r="P47" s="14"/>
    </row>
    <row r="48" spans="14:16" ht="15.75">
      <c r="N48" s="26"/>
      <c r="O48" s="26"/>
      <c r="P48" s="14"/>
    </row>
    <row r="49" spans="14:16" ht="15.75">
      <c r="N49" s="26"/>
      <c r="O49" s="26"/>
      <c r="P49" s="14"/>
    </row>
    <row r="50" spans="14:16" ht="15.75">
      <c r="N50" s="26"/>
      <c r="O50" s="26"/>
      <c r="P50" s="14"/>
    </row>
    <row r="51" spans="14:16" ht="15.75">
      <c r="N51" s="26"/>
      <c r="O51" s="27"/>
      <c r="P51" s="14"/>
    </row>
    <row r="52" spans="14:16" ht="15.75">
      <c r="N52" s="26"/>
      <c r="O52" s="27"/>
      <c r="P52" s="14"/>
    </row>
    <row r="53" spans="14:16" ht="15.75">
      <c r="N53" s="26"/>
      <c r="O53" s="26"/>
      <c r="P53" s="14"/>
    </row>
    <row r="54" spans="14:16" ht="15.75">
      <c r="N54" s="26"/>
      <c r="O54" s="26"/>
      <c r="P54" s="14"/>
    </row>
    <row r="55" spans="14:16" ht="15.75">
      <c r="N55" s="26"/>
      <c r="O55" s="26"/>
      <c r="P55" s="14"/>
    </row>
    <row r="56" spans="14:16" ht="15.75">
      <c r="N56" s="26"/>
      <c r="O56" s="26"/>
      <c r="P56" s="14"/>
    </row>
    <row r="57" spans="14:16" ht="15.75">
      <c r="N57" s="26"/>
      <c r="O57" s="26"/>
      <c r="P57" s="14"/>
    </row>
    <row r="58" spans="14:16" ht="15.75">
      <c r="N58" s="26"/>
      <c r="O58" s="26"/>
      <c r="P58" s="14"/>
    </row>
    <row r="59" spans="14:16" ht="15.75">
      <c r="N59" s="26"/>
      <c r="O59" s="26"/>
      <c r="P59" s="14"/>
    </row>
    <row r="60" spans="14:16" ht="15.75">
      <c r="N60" s="26"/>
      <c r="O60" s="26"/>
      <c r="P60" s="14"/>
    </row>
    <row r="61" spans="14:16" ht="15.75">
      <c r="N61" s="26"/>
      <c r="O61" s="26"/>
      <c r="P61" s="14"/>
    </row>
    <row r="62" spans="14:16" ht="15.75">
      <c r="N62" s="26"/>
      <c r="O62" s="26"/>
      <c r="P62" s="14"/>
    </row>
    <row r="63" spans="14:16" ht="15.75">
      <c r="N63" s="26"/>
      <c r="O63" s="26"/>
      <c r="P63" s="14"/>
    </row>
    <row r="64" spans="14:16" ht="15.75">
      <c r="N64" s="26"/>
      <c r="O64" s="26"/>
      <c r="P64" s="14"/>
    </row>
    <row r="65" spans="14:16" ht="15.75">
      <c r="N65" s="26"/>
      <c r="O65" s="26"/>
      <c r="P65" s="14"/>
    </row>
    <row r="66" spans="14:16" ht="15.75">
      <c r="N66" s="29"/>
      <c r="O66" s="26"/>
      <c r="P66" s="14"/>
    </row>
    <row r="67" spans="14:16" ht="15.75">
      <c r="N67" s="14"/>
      <c r="O67" s="14"/>
      <c r="P67" s="14"/>
    </row>
    <row r="68" spans="14:16" ht="15.75">
      <c r="N68" s="13"/>
      <c r="O68" s="13"/>
      <c r="P68" s="14"/>
    </row>
    <row r="69" spans="14:16" ht="15.75">
      <c r="N69" s="13"/>
      <c r="O69" s="13"/>
      <c r="P69" s="14"/>
    </row>
    <row r="70" spans="14:16" ht="15.75">
      <c r="N70" s="13"/>
      <c r="O70" s="13"/>
      <c r="P70" s="14"/>
    </row>
    <row r="71" spans="14:16" ht="15.75">
      <c r="N71" s="13"/>
      <c r="O71" s="13"/>
      <c r="P71" s="14"/>
    </row>
    <row r="72" ht="15.75">
      <c r="P72" s="14"/>
    </row>
    <row r="73" ht="15.75">
      <c r="P73" s="14"/>
    </row>
  </sheetData>
  <sheetProtection/>
  <mergeCells count="4">
    <mergeCell ref="G8:J8"/>
    <mergeCell ref="E8:F8"/>
    <mergeCell ref="A20:D20"/>
    <mergeCell ref="C21:D21"/>
  </mergeCells>
  <printOptions horizontalCentered="1"/>
  <pageMargins left="0.5" right="0.5" top="0.5" bottom="0.25" header="0.5" footer="0.5"/>
  <pageSetup horizontalDpi="600" verticalDpi="600" orientation="landscape" scale="70" r:id="rId1"/>
  <headerFooter alignWithMargins="0">
    <oddFooter>&amp;C&amp;"Times New Roman,Regular"Exhibit L - Summary of Requirements by Object Class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sdale</dc:creator>
  <cp:keywords/>
  <dc:description/>
  <cp:lastModifiedBy>rlindsay</cp:lastModifiedBy>
  <cp:lastPrinted>2011-02-08T19:24:05Z</cp:lastPrinted>
  <dcterms:created xsi:type="dcterms:W3CDTF">2003-08-28T20:51:00Z</dcterms:created>
  <dcterms:modified xsi:type="dcterms:W3CDTF">2011-02-14T22:08:01Z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