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520" tabRatio="799" firstSheet="1" activeTab="1"/>
  </bookViews>
  <sheets>
    <sheet name="(A) Org Chart" sheetId="1" r:id="rId1"/>
    <sheet name="(B) Sum of Req " sheetId="2" r:id="rId2"/>
    <sheet name="(C) Increases Offsets" sheetId="3" r:id="rId3"/>
    <sheet name="(D) Strat Goal &amp; Obj" sheetId="4" r:id="rId4"/>
    <sheet name="E. ATB Justification" sheetId="5" r:id="rId5"/>
    <sheet name="(F) 2010 XWalk" sheetId="6" r:id="rId6"/>
    <sheet name="(I) Perm Positions" sheetId="7" r:id="rId7"/>
    <sheet name="(J) Financial Analysis" sheetId="8" r:id="rId8"/>
    <sheet name="(K) Sum by Grade (2)" sheetId="9" r:id="rId9"/>
    <sheet name="(L) Sum by OC" sheetId="10" r:id="rId10"/>
  </sheets>
  <externalReferences>
    <externalReference r:id="rId13"/>
    <externalReference r:id="rId14"/>
    <externalReference r:id="rId15"/>
    <externalReference r:id="rId16"/>
  </externalReferences>
  <definedNames>
    <definedName name="___1ATTORNEY_SUPP">#REF!</definedName>
    <definedName name="___2GA_ROLLUP">#REF!</definedName>
    <definedName name="___3POS_BY_CAT">#REF!</definedName>
    <definedName name="__1ATTORNEY_SUPP">#REF!</definedName>
    <definedName name="__2GA_ROLLUP">#REF!</definedName>
    <definedName name="__3POS_BY_CAT">#REF!</definedName>
    <definedName name="_1ATTORNEY_SUPP" localSheetId="1">#REF!</definedName>
    <definedName name="_1ATTORNEY_SUPP">#REF!</definedName>
    <definedName name="_2ATTORNEY_SUPP">#REF!</definedName>
    <definedName name="_2GA_ROLLUP">#REF!</definedName>
    <definedName name="_3GA_ROLLUP" localSheetId="1">'(B) Sum of Req '!#REF!</definedName>
    <definedName name="_3POS_BY_CAT">#REF!</definedName>
    <definedName name="_4GA_ROLLUP" localSheetId="7">'[1]Sum of Req'!#REF!</definedName>
    <definedName name="_5GA_ROLLUP">#REF!</definedName>
    <definedName name="_6POS_BY_CAT" localSheetId="1">#REF!</definedName>
    <definedName name="_7POS_BY_CAT" localSheetId="7">'[1]Summ Atty Agt'!#REF!</definedName>
    <definedName name="_8POS_BY_CAT">#REF!</definedName>
    <definedName name="ATTORNEYSUPP">#REF!</definedName>
    <definedName name="DL" localSheetId="0">#REF!</definedName>
    <definedName name="DL" localSheetId="1">'(B) Sum of Req '!$A$2:$AR$65</definedName>
    <definedName name="DL" localSheetId="4">#REF!</definedName>
    <definedName name="DL">#REF!</definedName>
    <definedName name="EXECSUPP" localSheetId="0">#REF!</definedName>
    <definedName name="EXECSUPP" localSheetId="1">'(B) Sum of Req '!#REF!</definedName>
    <definedName name="EXECSUPP" localSheetId="7">'[1]Sum of Req'!#REF!</definedName>
    <definedName name="EXECSUPP" localSheetId="4">#REF!</definedName>
    <definedName name="EXECSUPP">#REF!</definedName>
    <definedName name="FY0711.1" localSheetId="0">#REF!</definedName>
    <definedName name="FY0711.1" localSheetId="4">#REF!</definedName>
    <definedName name="FY0711.1">#REF!</definedName>
    <definedName name="FY0711.5" localSheetId="0">#REF!</definedName>
    <definedName name="FY0711.5" localSheetId="4">#REF!</definedName>
    <definedName name="FY0711.5">#REF!</definedName>
    <definedName name="FY0712.1" localSheetId="0">#REF!</definedName>
    <definedName name="FY0712.1" localSheetId="4">#REF!</definedName>
    <definedName name="FY0712.1">#REF!</definedName>
    <definedName name="FY0721.0" localSheetId="0">#REF!</definedName>
    <definedName name="FY0721.0" localSheetId="4">#REF!</definedName>
    <definedName name="FY0721.0">#REF!</definedName>
    <definedName name="FY0722.0" localSheetId="0">#REF!</definedName>
    <definedName name="FY0722.0" localSheetId="4">#REF!</definedName>
    <definedName name="FY0722.0">#REF!</definedName>
    <definedName name="FY0723.1" localSheetId="0">#REF!</definedName>
    <definedName name="FY0723.1" localSheetId="4">#REF!</definedName>
    <definedName name="FY0723.1">#REF!</definedName>
    <definedName name="FY0723.2" localSheetId="0">#REF!</definedName>
    <definedName name="FY0723.2" localSheetId="4">#REF!</definedName>
    <definedName name="FY0723.2">#REF!</definedName>
    <definedName name="FY0723.3" localSheetId="0">#REF!</definedName>
    <definedName name="FY0723.3" localSheetId="4">#REF!</definedName>
    <definedName name="FY0723.3">#REF!</definedName>
    <definedName name="FY0724.0" localSheetId="0">#REF!</definedName>
    <definedName name="FY0724.0" localSheetId="4">#REF!</definedName>
    <definedName name="FY0724.0">#REF!</definedName>
    <definedName name="FY0725.2" localSheetId="0">#REF!</definedName>
    <definedName name="FY0725.2" localSheetId="4">#REF!</definedName>
    <definedName name="FY0725.2">#REF!</definedName>
    <definedName name="FY0725.3" localSheetId="0">#REF!</definedName>
    <definedName name="FY0725.3" localSheetId="4">#REF!</definedName>
    <definedName name="FY0725.3">#REF!</definedName>
    <definedName name="FY0725.6" localSheetId="0">#REF!</definedName>
    <definedName name="FY0725.6" localSheetId="4">#REF!</definedName>
    <definedName name="FY0725.6">#REF!</definedName>
    <definedName name="FY0726.0" localSheetId="0">#REF!</definedName>
    <definedName name="FY0726.0" localSheetId="4">#REF!</definedName>
    <definedName name="FY0726.0">#REF!</definedName>
    <definedName name="FY0731.0" localSheetId="0">#REF!</definedName>
    <definedName name="FY0731.0" localSheetId="4">#REF!</definedName>
    <definedName name="FY0731.0">#REF!</definedName>
    <definedName name="FY0732.0" localSheetId="0">#REF!</definedName>
    <definedName name="FY0732.0" localSheetId="4">#REF!</definedName>
    <definedName name="FY0732.0">#REF!</definedName>
    <definedName name="FY07Ling" localSheetId="0">#REF!</definedName>
    <definedName name="FY07Ling" localSheetId="4">#REF!</definedName>
    <definedName name="FY07Ling">#REF!</definedName>
    <definedName name="FY07Mult" localSheetId="0">#REF!</definedName>
    <definedName name="FY07Mult" localSheetId="4">#REF!</definedName>
    <definedName name="FY07Mult">#REF!</definedName>
    <definedName name="FY07PEPI" localSheetId="0">#REF!</definedName>
    <definedName name="FY07PEPI" localSheetId="4">#REF!</definedName>
    <definedName name="FY07PEPI">#REF!</definedName>
    <definedName name="FY07Tot" localSheetId="0">#REF!</definedName>
    <definedName name="FY07Tot" localSheetId="4">#REF!</definedName>
    <definedName name="FY07Tot">#REF!</definedName>
    <definedName name="FY07Train" localSheetId="0">#REF!</definedName>
    <definedName name="FY07Train" localSheetId="4">#REF!</definedName>
    <definedName name="FY07Train">#REF!</definedName>
    <definedName name="FY0811.1" localSheetId="0">#REF!</definedName>
    <definedName name="FY0811.1" localSheetId="4">#REF!</definedName>
    <definedName name="FY0811.1">#REF!</definedName>
    <definedName name="FY0811.5" localSheetId="0">#REF!</definedName>
    <definedName name="FY0811.5" localSheetId="4">#REF!</definedName>
    <definedName name="FY0811.5">#REF!</definedName>
    <definedName name="FY0812.1" localSheetId="0">#REF!</definedName>
    <definedName name="FY0812.1" localSheetId="4">#REF!</definedName>
    <definedName name="FY0812.1">#REF!</definedName>
    <definedName name="FY0821.0" localSheetId="0">#REF!</definedName>
    <definedName name="FY0821.0" localSheetId="4">#REF!</definedName>
    <definedName name="FY0821.0">#REF!</definedName>
    <definedName name="FY0822.0" localSheetId="0">#REF!</definedName>
    <definedName name="FY0822.0" localSheetId="4">#REF!</definedName>
    <definedName name="FY0822.0">#REF!</definedName>
    <definedName name="FY0823.1" localSheetId="0">#REF!</definedName>
    <definedName name="FY0823.1" localSheetId="4">#REF!</definedName>
    <definedName name="FY0823.1">#REF!</definedName>
    <definedName name="FY0823.2" localSheetId="0">#REF!</definedName>
    <definedName name="FY0823.2" localSheetId="4">#REF!</definedName>
    <definedName name="FY0823.2">#REF!</definedName>
    <definedName name="FY0823.3" localSheetId="0">#REF!</definedName>
    <definedName name="FY0823.3" localSheetId="4">#REF!</definedName>
    <definedName name="FY0823.3">#REF!</definedName>
    <definedName name="FY0824.0" localSheetId="0">#REF!</definedName>
    <definedName name="FY0824.0" localSheetId="4">#REF!</definedName>
    <definedName name="FY0824.0">#REF!</definedName>
    <definedName name="FY0825.2" localSheetId="0">#REF!</definedName>
    <definedName name="FY0825.2" localSheetId="4">#REF!</definedName>
    <definedName name="FY0825.2">#REF!</definedName>
    <definedName name="FY0825.3" localSheetId="0">#REF!</definedName>
    <definedName name="FY0825.3" localSheetId="4">#REF!</definedName>
    <definedName name="FY0825.3">#REF!</definedName>
    <definedName name="FY0825.6" localSheetId="0">#REF!</definedName>
    <definedName name="FY0825.6" localSheetId="4">#REF!</definedName>
    <definedName name="FY0825.6">#REF!</definedName>
    <definedName name="FY0826.0" localSheetId="0">#REF!</definedName>
    <definedName name="FY0826.0" localSheetId="4">#REF!</definedName>
    <definedName name="FY0826.0">#REF!</definedName>
    <definedName name="FY0831.0" localSheetId="0">#REF!</definedName>
    <definedName name="FY0831.0" localSheetId="4">#REF!</definedName>
    <definedName name="FY0831.0">#REF!</definedName>
    <definedName name="FY0832.0" localSheetId="0">#REF!</definedName>
    <definedName name="FY0832.0" localSheetId="4">#REF!</definedName>
    <definedName name="FY0832.0">#REF!</definedName>
    <definedName name="FY08Ling" localSheetId="0">#REF!</definedName>
    <definedName name="FY08Ling" localSheetId="4">#REF!</definedName>
    <definedName name="FY08Ling">#REF!</definedName>
    <definedName name="FY08Mult" localSheetId="0">#REF!</definedName>
    <definedName name="FY08Mult" localSheetId="4">#REF!</definedName>
    <definedName name="FY08Mult">#REF!</definedName>
    <definedName name="FY08PEPI" localSheetId="0">#REF!</definedName>
    <definedName name="FY08PEPI" localSheetId="4">#REF!</definedName>
    <definedName name="FY08PEPI">#REF!</definedName>
    <definedName name="FY08Tot" localSheetId="0">#REF!</definedName>
    <definedName name="FY08Tot" localSheetId="4">#REF!</definedName>
    <definedName name="FY08Tot">#REF!</definedName>
    <definedName name="FY08Train" localSheetId="0">#REF!</definedName>
    <definedName name="FY08Train" localSheetId="4">#REF!</definedName>
    <definedName name="FY08Train">#REF!</definedName>
    <definedName name="FY0911.1" localSheetId="0">#REF!</definedName>
    <definedName name="FY0911.1" localSheetId="4">#REF!</definedName>
    <definedName name="FY0911.1">#REF!</definedName>
    <definedName name="FY0911.5" localSheetId="0">#REF!</definedName>
    <definedName name="FY0911.5" localSheetId="4">#REF!</definedName>
    <definedName name="FY0911.5">#REF!</definedName>
    <definedName name="FY0912.1" localSheetId="0">#REF!</definedName>
    <definedName name="FY0912.1" localSheetId="4">#REF!</definedName>
    <definedName name="FY0912.1">#REF!</definedName>
    <definedName name="FY0921.0" localSheetId="0">#REF!</definedName>
    <definedName name="FY0921.0" localSheetId="4">#REF!</definedName>
    <definedName name="FY0921.0">#REF!</definedName>
    <definedName name="FY0922.0" localSheetId="0">#REF!</definedName>
    <definedName name="FY0922.0" localSheetId="4">#REF!</definedName>
    <definedName name="FY0922.0">#REF!</definedName>
    <definedName name="FY0923.1" localSheetId="0">#REF!</definedName>
    <definedName name="FY0923.1" localSheetId="4">#REF!</definedName>
    <definedName name="FY0923.1">#REF!</definedName>
    <definedName name="FY0923.2" localSheetId="0">#REF!</definedName>
    <definedName name="FY0923.2" localSheetId="4">#REF!</definedName>
    <definedName name="FY0923.2">#REF!</definedName>
    <definedName name="FY0923.3" localSheetId="0">#REF!</definedName>
    <definedName name="FY0923.3" localSheetId="4">#REF!</definedName>
    <definedName name="FY0923.3">#REF!</definedName>
    <definedName name="FY0924.0" localSheetId="0">#REF!</definedName>
    <definedName name="FY0924.0" localSheetId="4">#REF!</definedName>
    <definedName name="FY0924.0">#REF!</definedName>
    <definedName name="FY0925.2" localSheetId="0">#REF!</definedName>
    <definedName name="FY0925.2" localSheetId="4">#REF!</definedName>
    <definedName name="FY0925.2">#REF!</definedName>
    <definedName name="FY0925.3" localSheetId="0">#REF!</definedName>
    <definedName name="FY0925.3" localSheetId="4">#REF!</definedName>
    <definedName name="FY0925.3">#REF!</definedName>
    <definedName name="FY0925.6" localSheetId="0">#REF!</definedName>
    <definedName name="FY0925.6" localSheetId="4">#REF!</definedName>
    <definedName name="FY0925.6">#REF!</definedName>
    <definedName name="FY0926.0" localSheetId="0">#REF!</definedName>
    <definedName name="FY0926.0" localSheetId="4">#REF!</definedName>
    <definedName name="FY0926.0">#REF!</definedName>
    <definedName name="FY0931.0" localSheetId="0">#REF!</definedName>
    <definedName name="FY0931.0" localSheetId="4">#REF!</definedName>
    <definedName name="FY0931.0">#REF!</definedName>
    <definedName name="FY0932.0" localSheetId="0">#REF!</definedName>
    <definedName name="FY0932.0" localSheetId="4">#REF!</definedName>
    <definedName name="FY0932.0">#REF!</definedName>
    <definedName name="FY09Ling" localSheetId="0">#REF!</definedName>
    <definedName name="FY09Ling" localSheetId="4">#REF!</definedName>
    <definedName name="FY09Ling">#REF!</definedName>
    <definedName name="FY09Mult" localSheetId="0">#REF!</definedName>
    <definedName name="FY09Mult" localSheetId="4">#REF!</definedName>
    <definedName name="FY09Mult">#REF!</definedName>
    <definedName name="FY09PEPI" localSheetId="0">#REF!</definedName>
    <definedName name="FY09PEPI" localSheetId="4">#REF!</definedName>
    <definedName name="FY09PEPI">#REF!</definedName>
    <definedName name="FY09Tot" localSheetId="0">#REF!</definedName>
    <definedName name="FY09Tot" localSheetId="4">#REF!</definedName>
    <definedName name="FY09Tot">#REF!</definedName>
    <definedName name="FY09Train" localSheetId="0">#REF!</definedName>
    <definedName name="FY09Train" localSheetId="4">#REF!</definedName>
    <definedName name="FY09Train">#REF!</definedName>
    <definedName name="GAROLLUP">#REF!</definedName>
    <definedName name="hlhl0" localSheetId="4">'E. ATB Justification'!#REF!</definedName>
    <definedName name="INTEL" localSheetId="0">#REF!</definedName>
    <definedName name="INTEL" localSheetId="1">'(B) Sum of Req '!#REF!</definedName>
    <definedName name="INTEL" localSheetId="7">'[1]Sum of Req'!#REF!</definedName>
    <definedName name="INTEL" localSheetId="4">#REF!</definedName>
    <definedName name="INTEL">#REF!</definedName>
    <definedName name="JMD" localSheetId="0">#REF!</definedName>
    <definedName name="JMD" localSheetId="1">'(B) Sum of Req '!#REF!</definedName>
    <definedName name="JMD" localSheetId="7">'[1]Sum of Req'!#REF!</definedName>
    <definedName name="JMD" localSheetId="4">#REF!</definedName>
    <definedName name="JMD">#REF!</definedName>
    <definedName name="OLE_LINK7" localSheetId="4">'E. ATB Justification'!#REF!</definedName>
    <definedName name="PART" localSheetId="0">#REF!</definedName>
    <definedName name="PART" localSheetId="4">#REF!</definedName>
    <definedName name="PART">#REF!</definedName>
    <definedName name="POSBYCAT">#REF!</definedName>
    <definedName name="_xlnm.Print_Area" localSheetId="0">'(A) Org Chart'!$A$1:$N$29</definedName>
    <definedName name="_xlnm.Print_Area" localSheetId="1">'(B) Sum of Req '!$A$1:$AR$75</definedName>
    <definedName name="_xlnm.Print_Area" localSheetId="3">'(D) Strat Goal &amp; Obj'!$A$1:$S$85</definedName>
    <definedName name="_xlnm.Print_Area" localSheetId="5">'(F) 2010 XWalk'!$A$1:$U$25</definedName>
    <definedName name="_xlnm.Print_Area" localSheetId="6">'(I) Perm Positions'!$A$1:$K$32</definedName>
    <definedName name="_xlnm.Print_Area" localSheetId="7">'(J) Financial Analysis'!$A$1:$J$44</definedName>
    <definedName name="_xlnm.Print_Area" localSheetId="8">'(K) Sum by Grade (2)'!$B$1:$N$25</definedName>
    <definedName name="_xlnm.Print_Area" localSheetId="9">'(L) Sum by OC'!$A$1:$O$45</definedName>
    <definedName name="_xlnm.Print_Area" localSheetId="4">'E. ATB Justification'!$A$1:$Q$27</definedName>
    <definedName name="REIMPRO" localSheetId="0">#REF!</definedName>
    <definedName name="REIMPRO" localSheetId="4">#REF!</definedName>
    <definedName name="REIMPRO">#REF!</definedName>
    <definedName name="REIMSOR" localSheetId="0">#REF!</definedName>
    <definedName name="REIMSOR" localSheetId="4">#REF!</definedName>
    <definedName name="REIMSOR">#REF!</definedName>
    <definedName name="Z_4498F1DF_9C31_4F63_B24F_CC6B9BAE18B8_.wvu.PrintArea" localSheetId="4" hidden="1">'E. ATB Justification'!$A$1:$N$31</definedName>
    <definedName name="Z_A6752429_A507_4568_A3A6_9F3519F96258_.wvu.PrintArea" localSheetId="4" hidden="1">'E. ATB Justification'!$A$1:$N$31</definedName>
    <definedName name="Z_B68D1EB1_8438_4091_A4AA_0781CF239830_.wvu.PrintArea" localSheetId="4" hidden="1">'E. ATB Justification'!$A$1:$N$31</definedName>
    <definedName name="Z_D7E68027_6824_4F65_93EA_BB6653E50E8A_.wvu.PrintArea" localSheetId="4" hidden="1">'E. ATB Justification'!$A$1:$N$31</definedName>
  </definedNames>
  <calcPr fullCalcOnLoad="1"/>
</workbook>
</file>

<file path=xl/sharedStrings.xml><?xml version="1.0" encoding="utf-8"?>
<sst xmlns="http://schemas.openxmlformats.org/spreadsheetml/2006/main" count="534" uniqueCount="270">
  <si>
    <t>Crosswalk of 2010 Availability</t>
  </si>
  <si>
    <t>2010 Availability</t>
  </si>
  <si>
    <t>Contract Specialist (1102)</t>
  </si>
  <si>
    <t>Information Technology (2210)</t>
  </si>
  <si>
    <t>Executive Director (340)</t>
  </si>
  <si>
    <t>Attorney (905)</t>
  </si>
  <si>
    <t xml:space="preserve">   J: Financial Analysis of Program Changes - MANAGEMENT AND ADMINISTRATION</t>
  </si>
  <si>
    <t>Goal 2: Prevent Crime, Enforce Federal Laws and Represent the 
              Rights and Interests of the American People</t>
  </si>
  <si>
    <t>Budget Analyst (560)</t>
  </si>
  <si>
    <t>Accountant (510)</t>
  </si>
  <si>
    <t>Management/Program Analyst (343)</t>
  </si>
  <si>
    <t>Public Affairs (1035)</t>
  </si>
  <si>
    <t>Financial Administration (501)</t>
  </si>
  <si>
    <t>Misc. Admin &amp; Program (301)</t>
  </si>
  <si>
    <t>Budget Assistant/Technician (503)</t>
  </si>
  <si>
    <t>I: Detail of Permanent Positions by Category - MANAGEMENT AND ADMINISTRATION</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</si>
  <si>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</si>
  <si>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</si>
  <si>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</si>
  <si>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</si>
  <si>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</si>
  <si>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</si>
  <si>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</si>
  <si>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</si>
  <si>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</si>
  <si>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</si>
  <si>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</si>
  <si>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</si>
  <si>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</si>
  <si>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</si>
  <si>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</si>
  <si>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23.2 Moving/Lease Expirations/Contract Parking</t>
  </si>
  <si>
    <t xml:space="preserve">     Management and Administration</t>
  </si>
  <si>
    <t>Office on Violence Against Women</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</si>
  <si>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</si>
  <si>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</si>
  <si>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innovate strategies in the administration of State and local justice systems </t>
  </si>
  <si>
    <t xml:space="preserve">   3.7  Uphold the rights and improve services to America’s crime victims </t>
  </si>
  <si>
    <t>Adjustments to Base and Technical Adjustments</t>
  </si>
  <si>
    <t xml:space="preserve">Total Adjustments to Base </t>
  </si>
  <si>
    <t>Increases:</t>
  </si>
  <si>
    <t>Increase/Decrease</t>
  </si>
  <si>
    <t>Decision Unit</t>
  </si>
  <si>
    <t xml:space="preserve">     Total</t>
  </si>
  <si>
    <t>atb</t>
  </si>
  <si>
    <t>enhance</t>
  </si>
  <si>
    <t>FTE</t>
  </si>
  <si>
    <t>Total</t>
  </si>
  <si>
    <t>Detail of Permanent Positions by Category</t>
  </si>
  <si>
    <t>Category</t>
  </si>
  <si>
    <t>Authorized</t>
  </si>
  <si>
    <t>Reimbursable</t>
  </si>
  <si>
    <t>Program</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</si>
  <si>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</si>
  <si>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</si>
  <si>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</si>
  <si>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</si>
  <si>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</si>
  <si>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</si>
  <si>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</si>
  <si>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</si>
  <si>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</si>
  <si>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</si>
  <si>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</si>
  <si>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</si>
  <si>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</si>
  <si>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</si>
  <si>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</si>
  <si>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</si>
  <si>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</si>
  <si>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</si>
  <si>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</si>
  <si>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</si>
  <si>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</si>
  <si>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 xml:space="preserve">          Total requirements</t>
  </si>
  <si>
    <t>11.3  Other than full-time permanent</t>
  </si>
  <si>
    <t xml:space="preserve">     Total, appropriated positions</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</si>
  <si>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</si>
  <si>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</si>
  <si>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</si>
  <si>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</si>
  <si>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</si>
  <si>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</si>
  <si>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</si>
  <si>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</si>
  <si>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</si>
  <si>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</si>
  <si>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</si>
  <si>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</si>
  <si>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</si>
  <si>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</si>
  <si>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</si>
  <si>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</si>
  <si>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</si>
  <si>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Requirements by Object Class</t>
  </si>
  <si>
    <t>B: Summary of Requirements - MANAGEMENT AND ADMINISTRATION (M&amp;A)</t>
  </si>
  <si>
    <t>Overtime</t>
  </si>
  <si>
    <t>Program Changes</t>
  </si>
  <si>
    <t>Total Program Changes</t>
  </si>
  <si>
    <t xml:space="preserve">Total </t>
  </si>
  <si>
    <t>Pr. Changes</t>
  </si>
  <si>
    <t>A-11: Summary of Requirements by Grade</t>
  </si>
  <si>
    <t>23.1  GSA rent</t>
  </si>
  <si>
    <t>25.4  Operation and maintenance of facilities</t>
  </si>
  <si>
    <t>Carryover/</t>
  </si>
  <si>
    <t>2006-2007</t>
  </si>
  <si>
    <t>Strategic Goal and Strategic Objective</t>
  </si>
  <si>
    <t>25.3 Purchases of goods &amp; services from Government accounts</t>
  </si>
  <si>
    <t>25.5 Research and development contracts</t>
  </si>
  <si>
    <t>25.7 Operation and maintenance of equipment</t>
  </si>
  <si>
    <t>Justification for Base Adjustments</t>
  </si>
  <si>
    <t>Decreases</t>
  </si>
  <si>
    <t xml:space="preserve">Amount  </t>
  </si>
  <si>
    <t>Grades:</t>
  </si>
  <si>
    <t>(Dollars in Thousands)</t>
  </si>
  <si>
    <t>Salaries and Expenses</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</si>
  <si>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</si>
  <si>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</si>
  <si>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</si>
  <si>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</si>
  <si>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</si>
  <si>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</si>
  <si>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</si>
  <si>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</si>
  <si>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</si>
  <si>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</si>
  <si>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</si>
  <si>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Reimbursable FTE:</t>
  </si>
  <si>
    <t>Total Program Increases</t>
  </si>
  <si>
    <t>Rescissions</t>
  </si>
  <si>
    <t>w/Rescissions and Supplementals</t>
  </si>
  <si>
    <t>Request</t>
  </si>
  <si>
    <t>Estimates by budget activity</t>
  </si>
  <si>
    <t>Pos.</t>
  </si>
  <si>
    <t xml:space="preserve"> </t>
  </si>
  <si>
    <t>Amount</t>
  </si>
  <si>
    <t>Perm.</t>
  </si>
  <si>
    <t>Total Change</t>
  </si>
  <si>
    <t>Recoveries</t>
  </si>
  <si>
    <t>Reprogrammings /</t>
  </si>
  <si>
    <t>Current Services</t>
  </si>
  <si>
    <t>Increases</t>
  </si>
  <si>
    <t>U.S. Field</t>
  </si>
  <si>
    <t>Foreign Field</t>
  </si>
  <si>
    <t>Offsets</t>
  </si>
  <si>
    <t>TOTAL</t>
  </si>
  <si>
    <t>Summary of Requirements by Grade</t>
  </si>
  <si>
    <t xml:space="preserve">                Total ..........................................................</t>
  </si>
  <si>
    <t>Financial Analysis of Program Changes</t>
  </si>
  <si>
    <t>Inc. 1</t>
  </si>
  <si>
    <t>Inc. 2</t>
  </si>
  <si>
    <t>Offset</t>
  </si>
  <si>
    <t>Changes</t>
  </si>
  <si>
    <t>Total positions &amp; annual amount</t>
  </si>
  <si>
    <t xml:space="preserve">     Other personnel compensation</t>
  </si>
  <si>
    <t>Total FTE &amp; personnel compensation</t>
  </si>
  <si>
    <t>Agt./Atty.</t>
  </si>
  <si>
    <t>Resources by Department of Justice Strategic Goal/Objective</t>
  </si>
  <si>
    <t xml:space="preserve">1.2: </t>
  </si>
  <si>
    <t>1.1:</t>
  </si>
  <si>
    <t xml:space="preserve">3.1: </t>
  </si>
  <si>
    <t xml:space="preserve">4.1: </t>
  </si>
  <si>
    <t>Adjustments to Base</t>
  </si>
  <si>
    <t>Strategic Goal/Objective</t>
  </si>
  <si>
    <t>$000s</t>
  </si>
  <si>
    <t>Goal 1: Prevent Terrorism and Promote the Nation's Security</t>
  </si>
  <si>
    <t>Subtotal, Goal 1</t>
  </si>
  <si>
    <t>Without Rescissions</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</si>
  <si>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</si>
  <si>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</si>
  <si>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</si>
  <si>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</si>
  <si>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</si>
  <si>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</si>
  <si>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</si>
  <si>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</si>
  <si>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</si>
  <si>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</si>
  <si>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</si>
  <si>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</si>
  <si>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</si>
  <si>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</si>
  <si>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</si>
  <si>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</si>
  <si>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</si>
  <si>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</si>
  <si>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</si>
  <si>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</si>
  <si>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</si>
  <si>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</si>
  <si>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</si>
  <si>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</si>
  <si>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</si>
  <si>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</si>
  <si>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D: Resources by DOJ Strategic Goal and Strategic Objective - MANAGEMENT AND ADMINISTRATION</t>
  </si>
  <si>
    <t>K: Summary of Requirements by Grade - MANAGEMENT AND ADMINISTRATION</t>
  </si>
  <si>
    <t>L: Summary of Requirements by Object Class - MANAGEMENT AND ADMINISTRATION</t>
  </si>
  <si>
    <t>Retirement</t>
  </si>
  <si>
    <t>Health Insurance Premiums</t>
  </si>
  <si>
    <t>WCF Rate Increase</t>
  </si>
  <si>
    <t>Prevention &amp; Prosecution of Violence Against Women</t>
  </si>
  <si>
    <t>GS-15, $120,830 - 153,200</t>
  </si>
  <si>
    <t>GS-14, $102,721 - 135,543</t>
  </si>
  <si>
    <t>GS-13, $86,297 - 113,007</t>
  </si>
  <si>
    <t>GS-12, $73,100 - 95,026</t>
  </si>
  <si>
    <t>GS-11, $60,989 - 79,280</t>
  </si>
  <si>
    <t>SES, $117,787 - 177,000</t>
  </si>
  <si>
    <t>GS-9, $50,408 - 65,331</t>
  </si>
  <si>
    <t>GS-7, $42,210 - 53,574</t>
  </si>
  <si>
    <t>E.  Justification for Base Adjustments</t>
  </si>
  <si>
    <t>end of line</t>
  </si>
  <si>
    <t>end of sheet</t>
  </si>
  <si>
    <t>2010 Enacted (with Rescissions, direct only)</t>
  </si>
  <si>
    <t>A: Organizational Chart - MANAGEMENT AND ADMINISTRATION (M&amp;A)</t>
  </si>
  <si>
    <t xml:space="preserve"> 42.0 Insurance Claims and Indemnities</t>
  </si>
  <si>
    <t>2011 Supplementals</t>
  </si>
  <si>
    <t>DHS Security Charge</t>
  </si>
  <si>
    <t>GSA Rent</t>
  </si>
  <si>
    <t>2012 Current Services</t>
  </si>
  <si>
    <t>2012 Total Request</t>
  </si>
  <si>
    <t>Administration Efficiencies</t>
  </si>
  <si>
    <t>Program Offsets</t>
  </si>
  <si>
    <t>2010 Appropriation Enacted</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</si>
  <si>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$7,000 is necessary to meet our increased retirement obligations as a result of this conversion.</t>
    </r>
  </si>
  <si>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$332,000 is required to meet our commitment to GSA.  The costs associated with GSA rent were derived through the use of an automated system, which uses the latest inventory data, including rate increases to be effective in FY 2011 for each building currently occupied by Department of Justice components, as well as the costs of new space to be occupied.  GSA provided data on the rate increases.</t>
    </r>
  </si>
  <si>
    <r>
      <t>DHS Security Charges</t>
    </r>
    <r>
      <rPr>
        <sz val="9"/>
        <color indexed="8"/>
        <rFont val="Times New Roman"/>
        <family val="1"/>
      </rPr>
      <t>.  The Department of Homeland Security (DHS) will continue to charge Basic Security and Building Specific Security.  The requested increase of $2,000 is required to meet our commitment to DHS, and cost estimates were developed by DHS.</t>
    </r>
  </si>
  <si>
    <t>2010 Enacted</t>
  </si>
  <si>
    <t>F: Crosswalk of 2010 Availability - MANAGEMENT AND ADMINISTRATION</t>
  </si>
  <si>
    <t xml:space="preserve">2010 Enacted w/Rescissions and Supplementals </t>
  </si>
  <si>
    <t>2012 Request</t>
  </si>
  <si>
    <t>Subtotal Decreases</t>
  </si>
  <si>
    <t>Compensable Days</t>
  </si>
  <si>
    <t>Administrative Efficiencies</t>
  </si>
  <si>
    <t>POS</t>
  </si>
  <si>
    <t>Total Increase</t>
  </si>
  <si>
    <t>Total ATB</t>
  </si>
  <si>
    <t>2011 CR (with Rescissions, direct only)</t>
  </si>
  <si>
    <t xml:space="preserve">     Total 2011 CR (with Rescissions and Supplementals)</t>
  </si>
  <si>
    <r>
      <t>2010 pay raise annualization</t>
    </r>
    <r>
      <rPr>
        <sz val="12"/>
        <color indexed="10"/>
        <rFont val="Times New Roman"/>
        <family val="1"/>
      </rPr>
      <t xml:space="preserve"> </t>
    </r>
    <r>
      <rPr>
        <sz val="12"/>
        <color indexed="8"/>
        <rFont val="Times New Roman"/>
        <family val="1"/>
      </rPr>
      <t>(1.4%)</t>
    </r>
  </si>
  <si>
    <t>2011 CR</t>
  </si>
  <si>
    <t>2010 Supplementals</t>
  </si>
  <si>
    <t>2010 - 2012 Total Change</t>
  </si>
  <si>
    <t xml:space="preserve">  Total, 2012 program changes requested</t>
  </si>
  <si>
    <t>Administrative Officer (341)</t>
  </si>
  <si>
    <t>Management and Administration</t>
  </si>
  <si>
    <t>Subtotal Increases</t>
  </si>
  <si>
    <t>Extend Tech Refresh</t>
  </si>
  <si>
    <t>Program Increases</t>
  </si>
  <si>
    <t>Salaries &amp; Expenses</t>
  </si>
  <si>
    <t>Total Offsets</t>
  </si>
  <si>
    <t>FY 2012 Program Increases/Offsets By Decision Unit</t>
  </si>
  <si>
    <t>Location of Description by Decision Unit</t>
  </si>
  <si>
    <t>Decision Unit 1</t>
  </si>
  <si>
    <t>Decision Unit 2</t>
  </si>
  <si>
    <t>Decision Unit 3</t>
  </si>
  <si>
    <t>Decision Unit 4</t>
  </si>
  <si>
    <t>Total Increases</t>
  </si>
  <si>
    <t>Increase 2</t>
  </si>
  <si>
    <t>Increase 3</t>
  </si>
  <si>
    <t>C: Program Increases/Offsets - MANAGEMENT AND ADMINISTRATION</t>
  </si>
  <si>
    <t xml:space="preserve">Salaries &amp; Expenses </t>
  </si>
  <si>
    <t>Extend Refresh</t>
  </si>
  <si>
    <r>
      <t>Health Insurance</t>
    </r>
    <r>
      <rPr>
        <sz val="9"/>
        <rFont val="Times New Roman"/>
        <family val="1"/>
      </rPr>
      <t>:  Effect January 2012, this component's contribution to Federal employees' health insurance premiums increase by 6.9% percent.  Applied against the 2011 estimate of $600,000, the additional amount required is $41,000.</t>
    </r>
  </si>
  <si>
    <r>
      <rPr>
        <u val="single"/>
        <sz val="9"/>
        <rFont val="Times New Roman"/>
        <family val="1"/>
      </rPr>
      <t>Change in Compensable Days</t>
    </r>
    <r>
      <rPr>
        <sz val="9"/>
        <rFont val="Times New Roman"/>
        <family val="1"/>
      </rPr>
      <t>. The decreased cost for one compensable day in FY 2012 compared to FY 2011 is calculated by dividing the FY 2011 estimated personnel compensation $9,126 and applicable benefits $1,869 by 261 compensable days.</t>
    </r>
  </si>
  <si>
    <t>Lapse</t>
  </si>
  <si>
    <t>2010 Actuals</t>
  </si>
  <si>
    <t>Transfer from OVW Grants Program to OVW S&amp;E</t>
  </si>
  <si>
    <t xml:space="preserve">     Total 2010 Enacted (with Rescissions, Supplementals and Transfers)</t>
  </si>
  <si>
    <r>
      <t>Annualization of 2010 pay raise</t>
    </r>
    <r>
      <rPr>
        <sz val="9"/>
        <rFont val="Times New Roman"/>
        <family val="1"/>
      </rPr>
      <t>.  This pay annualization represents first quarter amounts (October through December) of the 2010 pay increase of 2.0 percent for which funds were not provided under the FY 2011 CR.  Together with the resources provided in 2010 for the pay raise, the $94,000 requested represents the pay requirements for the full year of the 2010 enacted pay raise.  ($70,500 for pay and $23,500 for benefits).</t>
    </r>
  </si>
  <si>
    <t>w/Rescissions, Supplementals and Transfers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</si>
</sst>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Red]\-#,##0"/>
    <numFmt numFmtId="166" formatCode="_(* #,##0_);_(* \(#,##0\);_(* &quot;....&quot;_);_(@_)"/>
    <numFmt numFmtId="167" formatCode="0.000"/>
    <numFmt numFmtId="168" formatCode="_(* #,##0_);_(* \(#,##0\);_(* &quot;-&quot;??_);_(@_)"/>
    <numFmt numFmtId="169" formatCode="_(&quot;$&quot;* #,##0_);_(&quot;$&quot;* \(#,##0\);_(&quot;$&quot;* &quot;-&quot;??_);_(@_)"/>
    <numFmt numFmtId="170" formatCode="_(&quot;$&quot;* #,##0_);_(&quot;$&quot;* \(#,##0\);_(&quot;$&quot;* &quot;---&quot;_);_(@_)"/>
    <numFmt numFmtId="171" formatCode="0.0"/>
    <numFmt numFmtId="172" formatCode="[$$-409]#,##0"/>
    <numFmt numFmtId="173" formatCode="&quot;$&quot;#,##0;[Red]\-&quot;$&quot;#,##0"/>
    <numFmt numFmtId="174" formatCode="#,##0.000;[Red]\-#,##0.000"/>
    <numFmt numFmtId="175" formatCode="#,##0.0;[Red]\-#,##0.0"/>
    <numFmt numFmtId="176" formatCode="[$$-409]#,##0;[Red]\-[$$-409]#,##0"/>
    <numFmt numFmtId="177" formatCode="#,##0.00;[Red]\-#,##0.00"/>
    <numFmt numFmtId="178" formatCode="#,##0.00000"/>
    <numFmt numFmtId="179" formatCode="0.00%;[Red]\-0.00%"/>
    <numFmt numFmtId="180" formatCode="#,##0.0"/>
    <numFmt numFmtId="181" formatCode="mm/dd/yy"/>
    <numFmt numFmtId="182" formatCode="hh:mm\ AM/PM"/>
    <numFmt numFmtId="183" formatCode="&quot;Yes&quot;;&quot;Yes&quot;;&quot;No&quot;"/>
    <numFmt numFmtId="184" formatCode="&quot;True&quot;;&quot;True&quot;;&quot;False&quot;"/>
    <numFmt numFmtId="185" formatCode="&quot;On&quot;;&quot;On&quot;;&quot;Off&quot;"/>
    <numFmt numFmtId="186" formatCode="#,##0.00000_);[Red]\(#,##0.0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_(* #,##0.000_);_(* \(#,##0.000\);_(* &quot;-&quot;??_);_(@_)"/>
    <numFmt numFmtId="198" formatCode="_(* #,##0.0000_);_(* \(#,##0.0000\);_(* &quot;-&quot;??_);_(@_)"/>
    <numFmt numFmtId="199" formatCode="_(* #,##0.0_);_(* \(#,##0.0\);_(* &quot;-&quot;??_);_(@_)"/>
    <numFmt numFmtId="200" formatCode="_(* #,##0.0_);_(* \(#,##0.0\);_(* &quot;-&quot;?_);_(@_)"/>
    <numFmt numFmtId="201" formatCode="#,##0.000"/>
    <numFmt numFmtId="202" formatCode="#,##0.0000"/>
    <numFmt numFmtId="203" formatCode="#,##0.0_);[Red]\(#,##0.0\)"/>
    <numFmt numFmtId="204" formatCode="#,##0.000_);[Red]\(#,##0.000\)"/>
    <numFmt numFmtId="205" formatCode="mmmm\ d\,\ yyyy"/>
    <numFmt numFmtId="206" formatCode="_(&quot;$&quot;* #,##0.0_);_(&quot;$&quot;* \(#,##0.0\);_(&quot;$&quot;* &quot;-&quot;??_);_(@_)"/>
    <numFmt numFmtId="207" formatCode="0_);\(0\)"/>
    <numFmt numFmtId="208" formatCode="_(* #,##0.0000_);_(* \(#,##0.0000\);_(* &quot;-&quot;????_);_(@_)"/>
    <numFmt numFmtId="209" formatCode="_(* #,##0.000_);_(* \(#,##0.000\);_(* &quot;-&quot;???_);_(@_)"/>
    <numFmt numFmtId="210" formatCode="00000"/>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 numFmtId="218" formatCode="&quot;$&quot;#,##0.000"/>
    <numFmt numFmtId="219" formatCode="&quot;$&quot;#,##0.00;[Red]&quot;$&quot;#,##0.00"/>
  </numFmts>
  <fonts count="87">
    <font>
      <sz val="12"/>
      <name val="Arial"/>
      <family val="0"/>
    </font>
    <font>
      <sz val="11"/>
      <color indexed="8"/>
      <name val="Calibri"/>
      <family val="2"/>
    </font>
    <font>
      <u val="single"/>
      <sz val="12"/>
      <name val="TimesNewRomanPS"/>
      <family val="0"/>
    </font>
    <font>
      <sz val="12"/>
      <name val="TimesNewRomanPS"/>
      <family val="0"/>
    </font>
    <font>
      <sz val="12"/>
      <name val="Times New Roman"/>
      <family val="1"/>
    </font>
    <font>
      <sz val="12"/>
      <name val="Arial MT"/>
      <family val="0"/>
    </font>
    <font>
      <sz val="10"/>
      <color indexed="8"/>
      <name val="TMS"/>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sz val="10"/>
      <name val="Arial"/>
      <family val="2"/>
    </font>
    <font>
      <u val="singleAccounting"/>
      <sz val="12"/>
      <name val="Times New Roman"/>
      <family val="1"/>
    </font>
    <font>
      <b/>
      <sz val="12"/>
      <name val="Times New Roman"/>
      <family val="1"/>
    </font>
    <font>
      <b/>
      <sz val="16"/>
      <name val="Times New Roman"/>
      <family val="1"/>
    </font>
    <font>
      <sz val="10"/>
      <name val="TimesNewRomanPS"/>
      <family val="0"/>
    </font>
    <font>
      <b/>
      <sz val="10"/>
      <name val="Times New Roman"/>
      <family val="1"/>
    </font>
    <font>
      <b/>
      <sz val="10"/>
      <name val="Arial"/>
      <family val="2"/>
    </font>
    <font>
      <u val="single"/>
      <sz val="10"/>
      <name val="Times New Roman"/>
      <family val="1"/>
    </font>
    <font>
      <sz val="12"/>
      <color indexed="8"/>
      <name val="Times New Roman"/>
      <family val="1"/>
    </font>
    <font>
      <u val="single"/>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16"/>
      <color indexed="8"/>
      <name val="Times New Roman"/>
      <family val="1"/>
    </font>
    <font>
      <u val="single"/>
      <sz val="9"/>
      <color indexed="8"/>
      <name val="Times New Roman"/>
      <family val="1"/>
    </font>
    <font>
      <sz val="12"/>
      <color indexed="10"/>
      <name val="Times New Roman"/>
      <family val="1"/>
    </font>
    <font>
      <sz val="11"/>
      <name val="Times New Roman"/>
      <family val="1"/>
    </font>
    <font>
      <sz val="16"/>
      <name val="Arial"/>
      <family val="2"/>
    </font>
    <font>
      <sz val="8"/>
      <color indexed="9"/>
      <name val="Arial"/>
      <family val="2"/>
    </font>
    <font>
      <sz val="9"/>
      <color indexed="9"/>
      <name val="Times New Roman"/>
      <family val="1"/>
    </font>
    <font>
      <sz val="8"/>
      <color indexed="9"/>
      <name val="Times New Roman"/>
      <family val="1"/>
    </font>
    <font>
      <u val="single"/>
      <sz val="7.2"/>
      <color indexed="36"/>
      <name val="Arial"/>
      <family val="2"/>
    </font>
    <font>
      <u val="single"/>
      <sz val="7.2"/>
      <color indexed="12"/>
      <name val="Arial"/>
      <family val="2"/>
    </font>
    <font>
      <sz val="10"/>
      <color indexed="9"/>
      <name val="Times New Roman"/>
      <family val="1"/>
    </font>
    <font>
      <sz val="18"/>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style="thin"/>
      <right style="thin"/>
      <top/>
      <bottom/>
    </border>
    <border>
      <left style="thin"/>
      <right/>
      <top/>
      <bottom/>
    </border>
    <border>
      <left style="thin"/>
      <right style="thin"/>
      <top/>
      <bottom style="thin"/>
    </border>
    <border>
      <left style="thin"/>
      <right/>
      <top/>
      <bottom style="thin"/>
    </border>
    <border>
      <left/>
      <right style="thin"/>
      <top/>
      <bottom style="thin"/>
    </border>
    <border>
      <left/>
      <right style="medium"/>
      <top style="medium"/>
      <bottom style="medium"/>
    </border>
    <border>
      <left style="thin">
        <color indexed="8"/>
      </left>
      <right/>
      <top style="thin">
        <color indexed="8"/>
      </top>
      <bottom/>
    </border>
    <border>
      <left style="thin">
        <color indexed="8"/>
      </left>
      <right/>
      <top/>
      <bottom/>
    </border>
    <border>
      <left style="thin"/>
      <right/>
      <top/>
      <bottom style="hair"/>
    </border>
    <border>
      <left/>
      <right/>
      <top/>
      <bottom style="hair"/>
    </border>
    <border>
      <left/>
      <right style="thin"/>
      <top/>
      <bottom style="hair"/>
    </border>
    <border>
      <left style="thin"/>
      <right/>
      <top style="thin"/>
      <bottom/>
    </border>
    <border>
      <left/>
      <right/>
      <top style="thin"/>
      <bottom/>
    </border>
    <border>
      <left/>
      <right style="thin"/>
      <top style="thin"/>
      <bottom/>
    </border>
    <border>
      <left/>
      <right/>
      <top/>
      <bottom style="medium"/>
    </border>
    <border>
      <left style="thin"/>
      <right/>
      <top/>
      <bottom style="medium"/>
    </border>
    <border>
      <left style="thin"/>
      <right/>
      <top style="thin"/>
      <bottom style="thin"/>
    </border>
    <border>
      <left/>
      <right/>
      <top style="thin"/>
      <bottom style="thin"/>
    </border>
    <border>
      <left/>
      <right style="thin"/>
      <top style="thin"/>
      <bottom style="thin"/>
    </border>
    <border>
      <left/>
      <right style="thin"/>
      <top/>
      <bottom style="medium"/>
    </border>
    <border>
      <left style="thin"/>
      <right style="thin"/>
      <top style="thin"/>
      <bottom/>
    </border>
    <border>
      <left style="thin"/>
      <right style="thin"/>
      <top/>
      <bottom style="medium"/>
    </border>
    <border>
      <left style="thin"/>
      <right style="thin"/>
      <top/>
      <bottom style="hair"/>
    </border>
    <border>
      <left style="thin"/>
      <right/>
      <top style="hair"/>
      <bottom style="hair"/>
    </border>
    <border>
      <left style="thin">
        <color indexed="8"/>
      </left>
      <right/>
      <top/>
      <bottom style="medium"/>
    </border>
    <border>
      <left style="medium"/>
      <right/>
      <top style="medium"/>
      <bottom style="medium"/>
    </border>
    <border>
      <left style="medium"/>
      <right style="medium"/>
      <top style="medium"/>
      <bottom style="medium"/>
    </border>
    <border>
      <left style="medium"/>
      <right style="medium"/>
      <top/>
      <bottom/>
    </border>
    <border>
      <left style="thin"/>
      <right/>
      <top style="hair"/>
      <bottom style="thin"/>
    </border>
    <border>
      <left/>
      <right/>
      <top style="hair"/>
      <bottom style="thin"/>
    </border>
    <border>
      <left/>
      <right style="thin"/>
      <top style="hair"/>
      <bottom style="thin"/>
    </border>
    <border>
      <left/>
      <right/>
      <top style="thin">
        <color indexed="8"/>
      </top>
      <bottom/>
    </border>
    <border>
      <left/>
      <right/>
      <top/>
      <bottom style="thin">
        <color indexed="8"/>
      </bottom>
    </border>
    <border>
      <left/>
      <right style="thin">
        <color indexed="8"/>
      </right>
      <top style="thin">
        <color indexed="8"/>
      </top>
      <bottom/>
    </border>
    <border>
      <left/>
      <right style="thin"/>
      <top style="medium"/>
      <bottom/>
    </border>
    <border>
      <left style="thin"/>
      <right/>
      <top style="medium"/>
      <bottom/>
    </border>
    <border>
      <left/>
      <right/>
      <top style="medium"/>
      <bottom/>
    </border>
    <border>
      <left style="thin"/>
      <right/>
      <top style="hair"/>
      <bottom style="medium"/>
    </border>
    <border>
      <left/>
      <right/>
      <top style="hair"/>
      <bottom style="medium"/>
    </border>
    <border>
      <left/>
      <right style="thin"/>
      <top style="hair"/>
      <bottom style="medium"/>
    </border>
    <border>
      <left style="thin">
        <color indexed="8"/>
      </left>
      <right/>
      <top/>
      <bottom style="medium">
        <color indexed="8"/>
      </bottom>
    </border>
    <border>
      <left/>
      <right style="thin">
        <color indexed="8"/>
      </right>
      <top/>
      <bottom style="medium">
        <color indexed="8"/>
      </bottom>
    </border>
    <border>
      <left/>
      <right/>
      <top/>
      <bottom style="medium">
        <color indexed="8"/>
      </bottom>
    </border>
    <border>
      <left/>
      <right style="medium">
        <color indexed="8"/>
      </right>
      <top style="thin">
        <color indexed="8"/>
      </top>
      <bottom/>
    </border>
    <border>
      <left style="thin"/>
      <right style="thin"/>
      <top style="thin"/>
      <bottom style="thin"/>
    </border>
    <border>
      <left/>
      <right/>
      <top style="hair"/>
      <bottom style="hair"/>
    </border>
    <border>
      <left/>
      <right style="thin"/>
      <top style="hair"/>
      <bottom style="hair"/>
    </border>
    <border>
      <left/>
      <right/>
      <top style="medium"/>
      <bottom style="medium"/>
    </border>
    <border>
      <left style="thin"/>
      <right/>
      <top style="medium"/>
      <bottom style="thin"/>
    </border>
    <border>
      <left/>
      <right style="thin"/>
      <top style="medium"/>
      <bottom style="thin"/>
    </border>
    <border>
      <left/>
      <right/>
      <top style="medium"/>
      <bottom style="thin"/>
    </border>
    <border>
      <left style="thin"/>
      <right style="thin"/>
      <top style="medium"/>
      <bottom/>
    </border>
    <border>
      <left style="thin"/>
      <right/>
      <top/>
      <bottom style="thin">
        <color indexed="23"/>
      </bottom>
    </border>
    <border>
      <left/>
      <right/>
      <top/>
      <bottom style="thin">
        <color indexed="23"/>
      </bottom>
    </border>
    <border>
      <left style="thin"/>
      <right style="thin"/>
      <top/>
      <bottom style="thin">
        <color indexed="23"/>
      </bottom>
    </border>
    <border>
      <left/>
      <right style="thin"/>
      <top/>
      <bottom style="thin">
        <color indexed="23"/>
      </bottom>
    </border>
    <border>
      <left style="thin"/>
      <right style="thin"/>
      <top/>
      <bottom style="thin">
        <color indexed="8"/>
      </bottom>
    </border>
    <border>
      <left/>
      <right style="medium"/>
      <top style="medium"/>
      <bottom/>
    </border>
    <border>
      <left/>
      <right/>
      <top style="thin"/>
      <bottom style="medium"/>
    </border>
    <border>
      <left style="thin"/>
      <right/>
      <top style="hair"/>
      <bottom/>
    </border>
    <border>
      <left/>
      <right/>
      <top style="hair"/>
      <bottom/>
    </border>
    <border>
      <left/>
      <right style="thin"/>
      <top style="hair"/>
      <bottom/>
    </border>
    <border>
      <left style="thin"/>
      <right style="thin"/>
      <top style="hair"/>
      <bottom style="hair"/>
    </border>
    <border>
      <left style="thin">
        <color indexed="8"/>
      </left>
      <right/>
      <top/>
      <bottom style="hair">
        <color indexed="8"/>
      </bottom>
    </border>
    <border>
      <left style="thin">
        <color indexed="8"/>
      </left>
      <right style="thin">
        <color indexed="8"/>
      </right>
      <top style="hair">
        <color indexed="8"/>
      </top>
      <bottom style="thin"/>
    </border>
    <border>
      <left style="thin">
        <color indexed="8"/>
      </left>
      <right style="thin"/>
      <top/>
      <bottom style="hair">
        <color indexed="8"/>
      </bottom>
    </border>
    <border>
      <left style="thin">
        <color indexed="8"/>
      </left>
      <right style="thin">
        <color indexed="8"/>
      </right>
      <top/>
      <bottom style="thin">
        <color indexed="8"/>
      </bottom>
    </border>
    <border>
      <left/>
      <right style="thin">
        <color indexed="8"/>
      </right>
      <top/>
      <bottom style="hair">
        <color indexed="8"/>
      </bottom>
    </border>
    <border>
      <left/>
      <right/>
      <top/>
      <bottom style="hair">
        <color indexed="8"/>
      </bottom>
    </border>
    <border>
      <left/>
      <right style="thin"/>
      <top/>
      <bottom style="hair">
        <color indexed="8"/>
      </bottom>
    </border>
    <border>
      <left style="thin"/>
      <right/>
      <top/>
      <bottom style="hair">
        <color indexed="8"/>
      </bottom>
    </border>
    <border>
      <left/>
      <right style="medium"/>
      <top/>
      <bottom style="hair">
        <color indexed="8"/>
      </bottom>
    </border>
    <border>
      <left/>
      <right style="thin">
        <color indexed="8"/>
      </right>
      <top/>
      <bottom style="thin">
        <color indexed="8"/>
      </bottom>
    </border>
    <border>
      <left style="thin">
        <color indexed="8"/>
      </left>
      <right/>
      <top style="hair">
        <color indexed="8"/>
      </top>
      <bottom style="thin"/>
    </border>
    <border>
      <left/>
      <right style="medium"/>
      <top/>
      <bottom style="thin">
        <color indexed="8"/>
      </bottom>
    </border>
    <border>
      <left/>
      <right style="medium"/>
      <top style="thin">
        <color indexed="8"/>
      </top>
      <bottom/>
    </border>
    <border>
      <left/>
      <right style="thin">
        <color indexed="8"/>
      </right>
      <top/>
      <bottom/>
    </border>
    <border>
      <left/>
      <right style="medium"/>
      <top/>
      <bottom/>
    </border>
    <border>
      <left style="thin">
        <color indexed="8"/>
      </left>
      <right/>
      <top/>
      <bottom style="thin"/>
    </border>
    <border>
      <left/>
      <right style="thin">
        <color indexed="8"/>
      </right>
      <top/>
      <bottom style="thin"/>
    </border>
    <border>
      <left/>
      <right style="medium"/>
      <top/>
      <bottom style="thin"/>
    </border>
    <border>
      <left/>
      <right style="thin">
        <color indexed="8"/>
      </right>
      <top style="thin"/>
      <bottom/>
    </border>
    <border>
      <left/>
      <right style="medium">
        <color indexed="8"/>
      </right>
      <top/>
      <bottom/>
    </border>
    <border>
      <left/>
      <right style="thin">
        <color indexed="8"/>
      </right>
      <top/>
      <bottom style="thin">
        <color indexed="23"/>
      </bottom>
    </border>
    <border>
      <left/>
      <right style="medium">
        <color indexed="8"/>
      </right>
      <top/>
      <bottom style="hair">
        <color indexed="8"/>
      </bottom>
    </border>
    <border>
      <left style="thin">
        <color indexed="8"/>
      </left>
      <right/>
      <top style="thin">
        <color indexed="8"/>
      </top>
      <bottom style="medium"/>
    </border>
    <border>
      <left/>
      <right/>
      <top style="thin">
        <color indexed="8"/>
      </top>
      <bottom style="medium"/>
    </border>
    <border>
      <left style="thin"/>
      <right/>
      <top style="thin"/>
      <bottom style="medium"/>
    </border>
    <border>
      <left/>
      <right style="medium">
        <color indexed="8"/>
      </right>
      <top style="thin">
        <color indexed="8"/>
      </top>
      <bottom style="medium"/>
    </border>
    <border>
      <left>
        <color indexed="63"/>
      </left>
      <right style="thin"/>
      <top style="thin">
        <color indexed="8"/>
      </top>
      <bottom style="hair">
        <color indexed="8"/>
      </bottom>
    </border>
    <border>
      <left>
        <color indexed="63"/>
      </left>
      <right style="thin"/>
      <top style="hair">
        <color indexed="8"/>
      </top>
      <bottom style="hair">
        <color indexed="8"/>
      </bottom>
    </border>
    <border>
      <left>
        <color indexed="63"/>
      </left>
      <right style="thin"/>
      <top style="hair">
        <color indexed="8"/>
      </top>
      <bottom style="thin">
        <color indexed="23"/>
      </bottom>
    </border>
    <border>
      <left style="thin"/>
      <right style="thin"/>
      <top style="hair"/>
      <bottom style="thin"/>
    </border>
    <border>
      <left style="thin"/>
      <right/>
      <top style="thin">
        <color indexed="8"/>
      </top>
      <bottom/>
    </border>
    <border>
      <left style="thin">
        <color indexed="8"/>
      </left>
      <right style="thin">
        <color indexed="8"/>
      </right>
      <top style="thin">
        <color indexed="8"/>
      </top>
      <bottom style="thin"/>
    </border>
    <border>
      <left style="thin">
        <color indexed="8"/>
      </left>
      <right style="thin">
        <color indexed="8"/>
      </right>
      <top/>
      <bottom/>
    </border>
    <border>
      <left style="thin"/>
      <right style="thin"/>
      <top style="thin">
        <color indexed="8"/>
      </top>
      <bottom/>
    </border>
    <border>
      <left style="thin"/>
      <right style="thin">
        <color indexed="8"/>
      </right>
      <top style="thin">
        <color indexed="8"/>
      </top>
      <bottom/>
    </border>
    <border>
      <left/>
      <right style="thin"/>
      <top style="thin">
        <color indexed="8"/>
      </top>
      <bottom/>
    </border>
    <border>
      <left style="thin"/>
      <right style="thin">
        <color indexed="8"/>
      </right>
      <top/>
      <bottom/>
    </border>
    <border>
      <left style="thin"/>
      <right/>
      <top style="thin">
        <color indexed="8"/>
      </top>
      <bottom style="thin">
        <color indexed="23"/>
      </bottom>
    </border>
    <border>
      <left/>
      <right style="thin">
        <color indexed="23"/>
      </right>
      <top style="thin">
        <color indexed="8"/>
      </top>
      <bottom style="thin">
        <color indexed="23"/>
      </bottom>
    </border>
    <border>
      <left style="thin">
        <color indexed="23"/>
      </left>
      <right style="thin">
        <color indexed="23"/>
      </right>
      <top/>
      <bottom style="thin">
        <color indexed="23"/>
      </bottom>
    </border>
    <border>
      <left style="thin">
        <color indexed="23"/>
      </left>
      <right style="thin">
        <color indexed="23"/>
      </right>
      <top style="thin">
        <color indexed="8"/>
      </top>
      <bottom style="thin">
        <color indexed="23"/>
      </bottom>
    </border>
    <border>
      <left style="thin">
        <color indexed="23"/>
      </left>
      <right style="thin"/>
      <top style="thin">
        <color indexed="8"/>
      </top>
      <bottom style="thin">
        <color indexed="23"/>
      </bottom>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top style="thin">
        <color indexed="23"/>
      </top>
      <bottom style="thin">
        <color indexed="23"/>
      </bottom>
    </border>
    <border>
      <left style="thin">
        <color indexed="8"/>
      </left>
      <right style="thin"/>
      <top style="thin">
        <color indexed="8"/>
      </top>
      <bottom style="medium"/>
    </border>
    <border>
      <left/>
      <right style="thin"/>
      <top style="thin">
        <color indexed="8"/>
      </top>
      <bottom style="medium"/>
    </border>
    <border>
      <left style="thin"/>
      <right style="thin"/>
      <top style="thin">
        <color indexed="8"/>
      </top>
      <bottom style="medium"/>
    </border>
    <border>
      <left style="thin"/>
      <right style="thin">
        <color indexed="8"/>
      </right>
      <top style="thin">
        <color indexed="8"/>
      </top>
      <bottom style="medium"/>
    </border>
    <border>
      <left style="thin"/>
      <right style="thin">
        <color indexed="8"/>
      </right>
      <top/>
      <bottom style="hair"/>
    </border>
    <border>
      <left style="thin"/>
      <right style="thin">
        <color indexed="8"/>
      </right>
      <top style="thin"/>
      <bottom style="thin"/>
    </border>
    <border>
      <left style="thin">
        <color indexed="8"/>
      </left>
      <right style="thin">
        <color indexed="8"/>
      </right>
      <top style="thin">
        <color indexed="8"/>
      </top>
      <bottom style="thin">
        <color indexed="8"/>
      </bottom>
    </border>
    <border>
      <left/>
      <right style="medium">
        <color indexed="8"/>
      </right>
      <top/>
      <bottom style="medium">
        <color indexed="8"/>
      </bottom>
    </border>
    <border>
      <left/>
      <right/>
      <top style="medium"/>
      <bottom style="hair"/>
    </border>
    <border>
      <left/>
      <right style="thin"/>
      <top style="medium"/>
      <bottom style="hair"/>
    </border>
    <border>
      <left style="thin">
        <color indexed="8"/>
      </left>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18" fillId="0" borderId="0" applyFont="0" applyFill="0" applyBorder="0" applyAlignment="0" applyProtection="0"/>
    <xf numFmtId="41" fontId="0" fillId="0" borderId="0" applyFont="0" applyFill="0" applyBorder="0" applyAlignment="0" applyProtection="0"/>
    <xf numFmtId="44" fontId="18"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49"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50"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38">
    <xf numFmtId="0" fontId="0" fillId="0" borderId="0" xfId="0" applyAlignment="1">
      <alignment/>
    </xf>
    <xf numFmtId="166" fontId="3" fillId="0" borderId="0" xfId="0" applyNumberFormat="1" applyFont="1" applyAlignment="1">
      <alignment/>
    </xf>
    <xf numFmtId="166" fontId="3" fillId="0" borderId="0" xfId="0" applyNumberFormat="1" applyFont="1" applyBorder="1" applyAlignment="1">
      <alignment/>
    </xf>
    <xf numFmtId="166" fontId="4" fillId="0" borderId="0" xfId="0" applyNumberFormat="1" applyFont="1" applyAlignment="1">
      <alignment/>
    </xf>
    <xf numFmtId="166" fontId="4" fillId="0" borderId="0" xfId="0" applyNumberFormat="1" applyFont="1" applyAlignment="1">
      <alignment horizontal="centerContinuous"/>
    </xf>
    <xf numFmtId="166" fontId="4" fillId="0" borderId="0" xfId="0" applyNumberFormat="1" applyFont="1" applyBorder="1" applyAlignment="1">
      <alignment/>
    </xf>
    <xf numFmtId="166" fontId="4" fillId="0" borderId="0" xfId="0" applyNumberFormat="1" applyFont="1" applyBorder="1" applyAlignment="1">
      <alignment horizontal="centerContinuous"/>
    </xf>
    <xf numFmtId="3" fontId="4" fillId="0" borderId="0" xfId="0" applyNumberFormat="1" applyFont="1" applyAlignment="1">
      <alignment/>
    </xf>
    <xf numFmtId="3" fontId="11"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horizontal="centerContinuous"/>
    </xf>
    <xf numFmtId="3" fontId="4" fillId="0" borderId="0" xfId="0" applyNumberFormat="1" applyFont="1" applyBorder="1" applyAlignment="1">
      <alignment/>
    </xf>
    <xf numFmtId="166" fontId="11" fillId="0" borderId="0" xfId="0" applyNumberFormat="1" applyFont="1" applyAlignment="1">
      <alignment/>
    </xf>
    <xf numFmtId="166" fontId="4" fillId="0" borderId="0" xfId="0" applyNumberFormat="1" applyFont="1" applyAlignment="1">
      <alignment/>
    </xf>
    <xf numFmtId="166" fontId="12" fillId="0" borderId="0" xfId="0" applyNumberFormat="1" applyFont="1" applyAlignment="1">
      <alignment horizontal="centerContinuous"/>
    </xf>
    <xf numFmtId="166" fontId="17" fillId="0" borderId="0" xfId="0" applyNumberFormat="1" applyFont="1" applyAlignment="1">
      <alignment horizontal="centerContinuous"/>
    </xf>
    <xf numFmtId="166" fontId="14" fillId="0" borderId="0" xfId="0" applyNumberFormat="1" applyFont="1" applyAlignment="1">
      <alignment horizontal="centerContinuous"/>
    </xf>
    <xf numFmtId="166" fontId="15" fillId="0" borderId="0" xfId="0" applyNumberFormat="1" applyFont="1" applyAlignment="1">
      <alignment horizontal="centerContinuous"/>
    </xf>
    <xf numFmtId="166" fontId="4" fillId="0" borderId="0" xfId="0" applyNumberFormat="1" applyFont="1" applyAlignment="1">
      <alignment horizontal="fill"/>
    </xf>
    <xf numFmtId="166" fontId="4" fillId="0" borderId="0" xfId="0" applyNumberFormat="1" applyFont="1" applyAlignment="1">
      <alignment/>
    </xf>
    <xf numFmtId="166" fontId="7" fillId="0" borderId="0" xfId="0" applyNumberFormat="1" applyFont="1" applyAlignment="1">
      <alignment horizontal="centerContinuous"/>
    </xf>
    <xf numFmtId="166" fontId="3" fillId="0" borderId="0" xfId="0" applyNumberFormat="1" applyFont="1" applyAlignment="1">
      <alignment horizontal="centerContinuous"/>
    </xf>
    <xf numFmtId="166" fontId="8" fillId="0" borderId="0" xfId="0" applyNumberFormat="1" applyFont="1" applyAlignment="1">
      <alignment horizontal="centerContinuous"/>
    </xf>
    <xf numFmtId="166" fontId="5" fillId="0" borderId="0" xfId="0" applyNumberFormat="1" applyFont="1" applyAlignment="1">
      <alignment/>
    </xf>
    <xf numFmtId="166" fontId="4" fillId="0" borderId="0" xfId="0" applyNumberFormat="1" applyFont="1" applyBorder="1" applyAlignment="1">
      <alignment/>
    </xf>
    <xf numFmtId="166" fontId="9" fillId="33" borderId="0" xfId="0" applyNumberFormat="1" applyFont="1" applyFill="1" applyAlignment="1">
      <alignment/>
    </xf>
    <xf numFmtId="166" fontId="9" fillId="33" borderId="0" xfId="0" applyNumberFormat="1" applyFont="1" applyFill="1" applyBorder="1" applyAlignment="1">
      <alignment/>
    </xf>
    <xf numFmtId="166" fontId="9" fillId="33" borderId="10" xfId="0" applyNumberFormat="1" applyFont="1" applyFill="1" applyBorder="1" applyAlignment="1">
      <alignment/>
    </xf>
    <xf numFmtId="166" fontId="9" fillId="33" borderId="0" xfId="0" applyNumberFormat="1" applyFont="1" applyFill="1" applyAlignment="1">
      <alignment horizontal="left"/>
    </xf>
    <xf numFmtId="166" fontId="9" fillId="33" borderId="0" xfId="0" applyNumberFormat="1" applyFont="1" applyFill="1" applyAlignment="1">
      <alignment horizontal="centerContinuous"/>
    </xf>
    <xf numFmtId="166" fontId="13" fillId="33" borderId="0" xfId="0" applyNumberFormat="1" applyFont="1" applyFill="1" applyAlignment="1">
      <alignment horizontal="centerContinuous"/>
    </xf>
    <xf numFmtId="166" fontId="13" fillId="33" borderId="0" xfId="0" applyNumberFormat="1" applyFont="1" applyFill="1" applyAlignment="1">
      <alignment/>
    </xf>
    <xf numFmtId="166" fontId="11" fillId="0" borderId="0" xfId="0" applyNumberFormat="1" applyFont="1" applyAlignment="1">
      <alignment horizontal="left"/>
    </xf>
    <xf numFmtId="166" fontId="10" fillId="33" borderId="0" xfId="0" applyNumberFormat="1" applyFont="1" applyFill="1" applyBorder="1" applyAlignment="1">
      <alignment/>
    </xf>
    <xf numFmtId="166" fontId="16" fillId="33" borderId="0" xfId="0" applyNumberFormat="1" applyFont="1" applyFill="1" applyAlignment="1">
      <alignment/>
    </xf>
    <xf numFmtId="166" fontId="4" fillId="0" borderId="0" xfId="0" applyNumberFormat="1" applyFont="1" applyAlignment="1">
      <alignment horizontal="right"/>
    </xf>
    <xf numFmtId="166" fontId="3" fillId="0" borderId="11" xfId="0" applyNumberFormat="1" applyFont="1" applyBorder="1" applyAlignment="1">
      <alignment/>
    </xf>
    <xf numFmtId="0" fontId="4" fillId="0" borderId="0" xfId="0" applyNumberFormat="1" applyFont="1" applyAlignment="1">
      <alignment/>
    </xf>
    <xf numFmtId="3" fontId="6" fillId="33" borderId="0" xfId="0" applyNumberFormat="1" applyFont="1" applyFill="1" applyAlignment="1">
      <alignment/>
    </xf>
    <xf numFmtId="3" fontId="6" fillId="33" borderId="0" xfId="0" applyNumberFormat="1" applyFont="1" applyFill="1" applyAlignment="1">
      <alignment horizontal="centerContinuous"/>
    </xf>
    <xf numFmtId="0" fontId="0" fillId="0" borderId="0" xfId="0" applyBorder="1" applyAlignment="1">
      <alignment/>
    </xf>
    <xf numFmtId="3" fontId="6" fillId="33" borderId="0" xfId="0" applyNumberFormat="1" applyFont="1" applyFill="1" applyBorder="1" applyAlignment="1">
      <alignment/>
    </xf>
    <xf numFmtId="3" fontId="21" fillId="0" borderId="0" xfId="0" applyNumberFormat="1" applyFont="1" applyAlignment="1">
      <alignment/>
    </xf>
    <xf numFmtId="3" fontId="4" fillId="0" borderId="11" xfId="0" applyNumberFormat="1" applyFont="1" applyBorder="1" applyAlignment="1">
      <alignment horizontal="fill"/>
    </xf>
    <xf numFmtId="0" fontId="18" fillId="0" borderId="0" xfId="61" applyAlignment="1">
      <alignment horizontal="centerContinuous"/>
      <protection/>
    </xf>
    <xf numFmtId="0" fontId="18" fillId="0" borderId="0" xfId="61">
      <alignment/>
      <protection/>
    </xf>
    <xf numFmtId="0" fontId="24" fillId="0" borderId="0" xfId="61" applyFont="1">
      <alignment/>
      <protection/>
    </xf>
    <xf numFmtId="0" fontId="24" fillId="0" borderId="0" xfId="61" applyFont="1" applyAlignment="1">
      <alignment horizontal="left"/>
      <protection/>
    </xf>
    <xf numFmtId="0" fontId="20" fillId="0" borderId="0" xfId="61" applyFont="1">
      <alignment/>
      <protection/>
    </xf>
    <xf numFmtId="0" fontId="20" fillId="0" borderId="0" xfId="61" applyFont="1" applyAlignment="1">
      <alignment horizontal="centerContinuous"/>
      <protection/>
    </xf>
    <xf numFmtId="3" fontId="20" fillId="0" borderId="0" xfId="61" applyNumberFormat="1" applyFont="1" applyAlignment="1">
      <alignment horizontal="centerContinuous"/>
      <protection/>
    </xf>
    <xf numFmtId="0" fontId="11" fillId="0" borderId="0" xfId="61" applyFont="1" applyAlignment="1">
      <alignment horizontal="centerContinuous"/>
      <protection/>
    </xf>
    <xf numFmtId="0" fontId="11" fillId="0" borderId="0" xfId="61" applyFont="1">
      <alignment/>
      <protection/>
    </xf>
    <xf numFmtId="0" fontId="11" fillId="0" borderId="12" xfId="61" applyFont="1" applyBorder="1">
      <alignment/>
      <protection/>
    </xf>
    <xf numFmtId="0" fontId="11" fillId="0" borderId="13" xfId="61" applyFont="1" applyBorder="1">
      <alignment/>
      <protection/>
    </xf>
    <xf numFmtId="0" fontId="11" fillId="0" borderId="10" xfId="61" applyFont="1" applyBorder="1">
      <alignment/>
      <protection/>
    </xf>
    <xf numFmtId="0" fontId="23" fillId="0" borderId="12" xfId="61" applyFont="1" applyBorder="1">
      <alignment/>
      <protection/>
    </xf>
    <xf numFmtId="168" fontId="23" fillId="0" borderId="13" xfId="61" applyNumberFormat="1" applyFont="1" applyBorder="1">
      <alignment/>
      <protection/>
    </xf>
    <xf numFmtId="169" fontId="23" fillId="0" borderId="10" xfId="44" applyNumberFormat="1" applyFont="1" applyBorder="1" applyAlignment="1">
      <alignment/>
    </xf>
    <xf numFmtId="0" fontId="11" fillId="0" borderId="12" xfId="61" applyFont="1" applyBorder="1" applyAlignment="1">
      <alignment horizontal="left" indent="1"/>
      <protection/>
    </xf>
    <xf numFmtId="168" fontId="11" fillId="0" borderId="13" xfId="42" applyNumberFormat="1" applyFont="1" applyBorder="1" applyAlignment="1">
      <alignment/>
    </xf>
    <xf numFmtId="168" fontId="11" fillId="0" borderId="10" xfId="42" applyNumberFormat="1" applyFont="1" applyBorder="1" applyAlignment="1">
      <alignment/>
    </xf>
    <xf numFmtId="168" fontId="11" fillId="0" borderId="0" xfId="42" applyNumberFormat="1" applyFont="1" applyAlignment="1">
      <alignment/>
    </xf>
    <xf numFmtId="168" fontId="25" fillId="0" borderId="13" xfId="42" applyNumberFormat="1" applyFont="1" applyBorder="1" applyAlignment="1">
      <alignment/>
    </xf>
    <xf numFmtId="168" fontId="25" fillId="0" borderId="10" xfId="42" applyNumberFormat="1" applyFont="1" applyBorder="1" applyAlignment="1">
      <alignment/>
    </xf>
    <xf numFmtId="168" fontId="23" fillId="0" borderId="0" xfId="42" applyNumberFormat="1" applyFont="1" applyAlignment="1">
      <alignment/>
    </xf>
    <xf numFmtId="0" fontId="23" fillId="0" borderId="12" xfId="61" applyFont="1" applyBorder="1" applyAlignment="1">
      <alignment wrapText="1"/>
      <protection/>
    </xf>
    <xf numFmtId="0" fontId="23" fillId="0" borderId="14" xfId="61" applyFont="1" applyBorder="1">
      <alignment/>
      <protection/>
    </xf>
    <xf numFmtId="168" fontId="23" fillId="0" borderId="15" xfId="42" applyNumberFormat="1" applyFont="1" applyBorder="1" applyAlignment="1">
      <alignment/>
    </xf>
    <xf numFmtId="168" fontId="23" fillId="0" borderId="16" xfId="42" applyNumberFormat="1" applyFont="1" applyBorder="1" applyAlignment="1">
      <alignment/>
    </xf>
    <xf numFmtId="169" fontId="23" fillId="0" borderId="17" xfId="44" applyNumberFormat="1" applyFont="1" applyBorder="1" applyAlignment="1">
      <alignment horizontal="left"/>
    </xf>
    <xf numFmtId="0" fontId="23" fillId="0" borderId="0" xfId="61" applyFont="1" applyBorder="1" applyAlignment="1">
      <alignment horizontal="left"/>
      <protection/>
    </xf>
    <xf numFmtId="168" fontId="23" fillId="0" borderId="0" xfId="61" applyNumberFormat="1" applyFont="1" applyBorder="1" applyAlignment="1">
      <alignment horizontal="left"/>
      <protection/>
    </xf>
    <xf numFmtId="169" fontId="23" fillId="0" borderId="0" xfId="44" applyNumberFormat="1" applyFont="1" applyBorder="1" applyAlignment="1">
      <alignment horizontal="left"/>
    </xf>
    <xf numFmtId="166" fontId="22" fillId="0" borderId="0" xfId="0" applyNumberFormat="1" applyFont="1" applyAlignment="1">
      <alignment horizontal="centerContinuous"/>
    </xf>
    <xf numFmtId="166" fontId="11" fillId="0" borderId="0" xfId="0" applyNumberFormat="1" applyFont="1" applyAlignment="1">
      <alignment horizontal="centerContinuous"/>
    </xf>
    <xf numFmtId="166" fontId="26" fillId="33" borderId="0" xfId="0" applyNumberFormat="1" applyFont="1" applyFill="1" applyAlignment="1">
      <alignment/>
    </xf>
    <xf numFmtId="166" fontId="26" fillId="33" borderId="10" xfId="0" applyNumberFormat="1" applyFont="1" applyFill="1" applyBorder="1" applyAlignment="1">
      <alignment/>
    </xf>
    <xf numFmtId="3" fontId="4" fillId="0" borderId="0" xfId="0" applyNumberFormat="1" applyFont="1" applyAlignment="1">
      <alignment/>
    </xf>
    <xf numFmtId="3" fontId="26" fillId="33" borderId="18" xfId="0" applyNumberFormat="1" applyFont="1" applyFill="1" applyBorder="1" applyAlignment="1">
      <alignment/>
    </xf>
    <xf numFmtId="3" fontId="26" fillId="33" borderId="19" xfId="0" applyNumberFormat="1" applyFont="1" applyFill="1" applyBorder="1" applyAlignment="1">
      <alignment/>
    </xf>
    <xf numFmtId="3" fontId="27" fillId="33" borderId="19" xfId="0" applyNumberFormat="1" applyFont="1" applyFill="1" applyBorder="1" applyAlignment="1">
      <alignment/>
    </xf>
    <xf numFmtId="3" fontId="26" fillId="33" borderId="0" xfId="0" applyNumberFormat="1" applyFont="1" applyFill="1" applyBorder="1" applyAlignment="1">
      <alignment/>
    </xf>
    <xf numFmtId="3" fontId="11" fillId="0" borderId="0" xfId="0" applyNumberFormat="1" applyFont="1" applyAlignment="1">
      <alignment horizontal="centerContinuous"/>
    </xf>
    <xf numFmtId="0" fontId="33" fillId="0" borderId="0" xfId="0" applyFont="1" applyAlignment="1">
      <alignment/>
    </xf>
    <xf numFmtId="166" fontId="3" fillId="0" borderId="0" xfId="0" applyNumberFormat="1" applyFont="1" applyFill="1" applyAlignment="1">
      <alignment/>
    </xf>
    <xf numFmtId="166" fontId="9" fillId="33" borderId="20" xfId="0" applyNumberFormat="1" applyFont="1" applyFill="1" applyBorder="1" applyAlignment="1">
      <alignment horizontal="left"/>
    </xf>
    <xf numFmtId="166" fontId="9" fillId="33" borderId="21" xfId="0" applyNumberFormat="1" applyFont="1" applyFill="1" applyBorder="1" applyAlignment="1">
      <alignment/>
    </xf>
    <xf numFmtId="166" fontId="9" fillId="33" borderId="22" xfId="0" applyNumberFormat="1" applyFont="1" applyFill="1" applyBorder="1" applyAlignment="1">
      <alignment/>
    </xf>
    <xf numFmtId="166" fontId="3" fillId="0" borderId="10" xfId="0" applyNumberFormat="1" applyFont="1" applyBorder="1" applyAlignment="1">
      <alignment/>
    </xf>
    <xf numFmtId="166" fontId="3" fillId="0" borderId="16" xfId="0" applyNumberFormat="1" applyFont="1" applyBorder="1" applyAlignment="1">
      <alignment/>
    </xf>
    <xf numFmtId="166" fontId="29" fillId="0" borderId="11" xfId="0" applyNumberFormat="1" applyFont="1" applyBorder="1" applyAlignment="1">
      <alignment/>
    </xf>
    <xf numFmtId="5" fontId="29" fillId="0" borderId="11" xfId="0" applyNumberFormat="1" applyFont="1" applyBorder="1" applyAlignment="1">
      <alignment/>
    </xf>
    <xf numFmtId="5" fontId="29" fillId="0" borderId="16" xfId="0" applyNumberFormat="1" applyFont="1" applyBorder="1" applyAlignment="1">
      <alignment/>
    </xf>
    <xf numFmtId="166" fontId="3" fillId="0" borderId="13" xfId="0" applyNumberFormat="1" applyFont="1" applyBorder="1" applyAlignment="1">
      <alignment/>
    </xf>
    <xf numFmtId="166" fontId="3" fillId="0" borderId="23" xfId="0" applyNumberFormat="1" applyFont="1" applyBorder="1" applyAlignment="1">
      <alignment/>
    </xf>
    <xf numFmtId="166" fontId="3" fillId="0" borderId="24" xfId="0" applyNumberFormat="1" applyFont="1" applyBorder="1" applyAlignment="1">
      <alignment/>
    </xf>
    <xf numFmtId="166" fontId="29" fillId="0" borderId="24" xfId="0" applyNumberFormat="1" applyFont="1" applyBorder="1" applyAlignment="1">
      <alignment horizontal="centerContinuous"/>
    </xf>
    <xf numFmtId="166" fontId="29" fillId="0" borderId="25" xfId="0" applyNumberFormat="1" applyFont="1" applyBorder="1" applyAlignment="1">
      <alignment horizontal="centerContinuous"/>
    </xf>
    <xf numFmtId="166" fontId="29" fillId="0" borderId="26" xfId="0" applyNumberFormat="1" applyFont="1" applyBorder="1" applyAlignment="1">
      <alignment horizontal="right"/>
    </xf>
    <xf numFmtId="166" fontId="29" fillId="0" borderId="27" xfId="0" applyNumberFormat="1" applyFont="1" applyBorder="1" applyAlignment="1">
      <alignment/>
    </xf>
    <xf numFmtId="166" fontId="3" fillId="0" borderId="25" xfId="0" applyNumberFormat="1" applyFont="1" applyBorder="1" applyAlignment="1">
      <alignment/>
    </xf>
    <xf numFmtId="166" fontId="3" fillId="0" borderId="28" xfId="0" applyNumberFormat="1" applyFont="1" applyBorder="1" applyAlignment="1">
      <alignment/>
    </xf>
    <xf numFmtId="166" fontId="3" fillId="0" borderId="29" xfId="0" applyNumberFormat="1" applyFont="1" applyBorder="1" applyAlignment="1">
      <alignment/>
    </xf>
    <xf numFmtId="166" fontId="3" fillId="0" borderId="30" xfId="0" applyNumberFormat="1" applyFont="1" applyBorder="1" applyAlignment="1">
      <alignment/>
    </xf>
    <xf numFmtId="166" fontId="3" fillId="0" borderId="20" xfId="0" applyNumberFormat="1" applyFont="1" applyBorder="1" applyAlignment="1">
      <alignment/>
    </xf>
    <xf numFmtId="166" fontId="3" fillId="0" borderId="21" xfId="0" applyNumberFormat="1" applyFont="1" applyBorder="1" applyAlignment="1">
      <alignment/>
    </xf>
    <xf numFmtId="166" fontId="3" fillId="0" borderId="22" xfId="0" applyNumberFormat="1" applyFont="1" applyBorder="1" applyAlignment="1">
      <alignment/>
    </xf>
    <xf numFmtId="166" fontId="3" fillId="0" borderId="15" xfId="0" applyNumberFormat="1" applyFont="1" applyBorder="1" applyAlignment="1">
      <alignment horizontal="left"/>
    </xf>
    <xf numFmtId="166" fontId="3" fillId="0" borderId="23" xfId="0" applyNumberFormat="1" applyFont="1" applyBorder="1" applyAlignment="1">
      <alignment horizontal="left"/>
    </xf>
    <xf numFmtId="166" fontId="4" fillId="0" borderId="15" xfId="0" applyNumberFormat="1" applyFont="1" applyBorder="1" applyAlignment="1">
      <alignment/>
    </xf>
    <xf numFmtId="166" fontId="3" fillId="0" borderId="15" xfId="0" applyNumberFormat="1" applyFont="1" applyBorder="1" applyAlignment="1">
      <alignment/>
    </xf>
    <xf numFmtId="166" fontId="29" fillId="0" borderId="23" xfId="0" applyNumberFormat="1" applyFont="1" applyBorder="1" applyAlignment="1">
      <alignment horizontal="centerContinuous"/>
    </xf>
    <xf numFmtId="166" fontId="29" fillId="0" borderId="15" xfId="0" applyNumberFormat="1" applyFont="1" applyBorder="1" applyAlignment="1">
      <alignment/>
    </xf>
    <xf numFmtId="166" fontId="4" fillId="0" borderId="20" xfId="0" applyNumberFormat="1" applyFont="1" applyBorder="1" applyAlignment="1">
      <alignment/>
    </xf>
    <xf numFmtId="166" fontId="4" fillId="0" borderId="10" xfId="0" applyNumberFormat="1" applyFont="1" applyBorder="1" applyAlignment="1">
      <alignment/>
    </xf>
    <xf numFmtId="166" fontId="19" fillId="0" borderId="10" xfId="0" applyNumberFormat="1" applyFont="1" applyBorder="1" applyAlignment="1">
      <alignment/>
    </xf>
    <xf numFmtId="166" fontId="4" fillId="0" borderId="16" xfId="0" applyNumberFormat="1" applyFont="1" applyBorder="1" applyAlignment="1">
      <alignment/>
    </xf>
    <xf numFmtId="166" fontId="4" fillId="0" borderId="25" xfId="0" applyNumberFormat="1" applyFont="1" applyBorder="1" applyAlignment="1">
      <alignment/>
    </xf>
    <xf numFmtId="166" fontId="4" fillId="0" borderId="11" xfId="0" applyNumberFormat="1" applyFont="1" applyBorder="1" applyAlignment="1">
      <alignment horizontal="fill"/>
    </xf>
    <xf numFmtId="3" fontId="4" fillId="0" borderId="13" xfId="0" applyNumberFormat="1" applyFont="1" applyBorder="1" applyAlignment="1">
      <alignment/>
    </xf>
    <xf numFmtId="166" fontId="4" fillId="0" borderId="15" xfId="0" applyNumberFormat="1" applyFont="1" applyBorder="1" applyAlignment="1">
      <alignment/>
    </xf>
    <xf numFmtId="3" fontId="4" fillId="0" borderId="20" xfId="0" applyNumberFormat="1" applyFont="1" applyBorder="1" applyAlignment="1">
      <alignment/>
    </xf>
    <xf numFmtId="3" fontId="4" fillId="0" borderId="21" xfId="0" applyNumberFormat="1" applyFont="1" applyBorder="1" applyAlignment="1">
      <alignment/>
    </xf>
    <xf numFmtId="3" fontId="4" fillId="0" borderId="21" xfId="0" applyNumberFormat="1" applyFont="1" applyBorder="1" applyAlignment="1">
      <alignment horizontal="fill"/>
    </xf>
    <xf numFmtId="166" fontId="4" fillId="0" borderId="21" xfId="0" applyNumberFormat="1" applyFont="1" applyBorder="1" applyAlignment="1">
      <alignment horizontal="fill"/>
    </xf>
    <xf numFmtId="166" fontId="4" fillId="0" borderId="20" xfId="0" applyNumberFormat="1" applyFont="1" applyBorder="1" applyAlignment="1">
      <alignment/>
    </xf>
    <xf numFmtId="166" fontId="4" fillId="0" borderId="21" xfId="0" applyNumberFormat="1" applyFont="1" applyBorder="1" applyAlignment="1">
      <alignment/>
    </xf>
    <xf numFmtId="166" fontId="4" fillId="0" borderId="22" xfId="0" applyNumberFormat="1" applyFont="1" applyBorder="1" applyAlignment="1">
      <alignment/>
    </xf>
    <xf numFmtId="3" fontId="4" fillId="0" borderId="26" xfId="0" applyNumberFormat="1" applyFont="1" applyBorder="1" applyAlignment="1">
      <alignment/>
    </xf>
    <xf numFmtId="166" fontId="4" fillId="0" borderId="26" xfId="0" applyNumberFormat="1" applyFont="1" applyBorder="1" applyAlignment="1">
      <alignment/>
    </xf>
    <xf numFmtId="166" fontId="17" fillId="0" borderId="26" xfId="0" applyNumberFormat="1" applyFont="1" applyBorder="1" applyAlignment="1">
      <alignment/>
    </xf>
    <xf numFmtId="166" fontId="4" fillId="0" borderId="27" xfId="0" applyNumberFormat="1" applyFont="1" applyBorder="1" applyAlignment="1">
      <alignment/>
    </xf>
    <xf numFmtId="166" fontId="20" fillId="0" borderId="25" xfId="0" applyNumberFormat="1" applyFont="1" applyBorder="1" applyAlignment="1">
      <alignment/>
    </xf>
    <xf numFmtId="166" fontId="20" fillId="0" borderId="31" xfId="0" applyNumberFormat="1" applyFont="1" applyBorder="1" applyAlignment="1">
      <alignment horizontal="right"/>
    </xf>
    <xf numFmtId="0" fontId="0" fillId="0" borderId="21" xfId="0" applyBorder="1" applyAlignment="1">
      <alignment/>
    </xf>
    <xf numFmtId="166" fontId="20" fillId="0" borderId="32" xfId="0" applyNumberFormat="1" applyFont="1" applyBorder="1" applyAlignment="1">
      <alignment horizontal="center"/>
    </xf>
    <xf numFmtId="166" fontId="20" fillId="0" borderId="33" xfId="0" applyNumberFormat="1" applyFont="1" applyBorder="1" applyAlignment="1">
      <alignment horizontal="center"/>
    </xf>
    <xf numFmtId="166" fontId="4" fillId="0" borderId="12" xfId="0" applyNumberFormat="1" applyFont="1" applyBorder="1" applyAlignment="1">
      <alignment/>
    </xf>
    <xf numFmtId="166" fontId="4" fillId="0" borderId="34" xfId="0" applyNumberFormat="1" applyFont="1" applyBorder="1" applyAlignment="1">
      <alignment/>
    </xf>
    <xf numFmtId="166" fontId="19" fillId="0" borderId="12" xfId="0" applyNumberFormat="1" applyFont="1" applyBorder="1" applyAlignment="1">
      <alignment/>
    </xf>
    <xf numFmtId="166" fontId="4" fillId="0" borderId="14" xfId="0" applyNumberFormat="1" applyFont="1" applyBorder="1" applyAlignment="1">
      <alignment/>
    </xf>
    <xf numFmtId="166" fontId="20" fillId="0" borderId="32" xfId="0" applyNumberFormat="1" applyFont="1" applyBorder="1" applyAlignment="1">
      <alignment/>
    </xf>
    <xf numFmtId="3" fontId="34" fillId="0" borderId="0" xfId="0" applyNumberFormat="1" applyFont="1" applyAlignment="1">
      <alignment horizontal="centerContinuous"/>
    </xf>
    <xf numFmtId="3" fontId="35" fillId="0" borderId="0" xfId="0" applyNumberFormat="1" applyFont="1" applyAlignment="1">
      <alignment horizontal="centerContinuous"/>
    </xf>
    <xf numFmtId="0" fontId="4" fillId="0" borderId="21" xfId="0" applyFont="1" applyBorder="1" applyAlignment="1">
      <alignment/>
    </xf>
    <xf numFmtId="3" fontId="20" fillId="0" borderId="11" xfId="0" applyNumberFormat="1" applyFont="1" applyBorder="1" applyAlignment="1">
      <alignment horizontal="fill"/>
    </xf>
    <xf numFmtId="166" fontId="20" fillId="0" borderId="16" xfId="0" applyNumberFormat="1" applyFont="1" applyBorder="1" applyAlignment="1">
      <alignment/>
    </xf>
    <xf numFmtId="166" fontId="20" fillId="0" borderId="11" xfId="0" applyNumberFormat="1" applyFont="1" applyBorder="1" applyAlignment="1">
      <alignment horizontal="fill"/>
    </xf>
    <xf numFmtId="166" fontId="20" fillId="0" borderId="14" xfId="0" applyNumberFormat="1" applyFont="1" applyBorder="1" applyAlignment="1">
      <alignment/>
    </xf>
    <xf numFmtId="164" fontId="20" fillId="0" borderId="16" xfId="0" applyNumberFormat="1" applyFont="1" applyBorder="1" applyAlignment="1">
      <alignment/>
    </xf>
    <xf numFmtId="3" fontId="20" fillId="0" borderId="15" xfId="0" applyNumberFormat="1" applyFont="1" applyBorder="1" applyAlignment="1">
      <alignment/>
    </xf>
    <xf numFmtId="3" fontId="34" fillId="0" borderId="0" xfId="0" applyNumberFormat="1" applyFont="1" applyAlignment="1">
      <alignment/>
    </xf>
    <xf numFmtId="166" fontId="4" fillId="0" borderId="11" xfId="0" applyNumberFormat="1" applyFont="1" applyBorder="1" applyAlignment="1">
      <alignment/>
    </xf>
    <xf numFmtId="166" fontId="9" fillId="33" borderId="11" xfId="0" applyNumberFormat="1" applyFont="1" applyFill="1" applyBorder="1" applyAlignment="1">
      <alignment horizontal="left"/>
    </xf>
    <xf numFmtId="166" fontId="9" fillId="33" borderId="11" xfId="0" applyNumberFormat="1" applyFont="1" applyFill="1" applyBorder="1" applyAlignment="1">
      <alignment/>
    </xf>
    <xf numFmtId="166" fontId="9" fillId="33" borderId="16" xfId="0" applyNumberFormat="1" applyFont="1" applyFill="1" applyBorder="1" applyAlignment="1">
      <alignment/>
    </xf>
    <xf numFmtId="166" fontId="9" fillId="33" borderId="23" xfId="0" applyNumberFormat="1" applyFont="1" applyFill="1" applyBorder="1" applyAlignment="1">
      <alignment/>
    </xf>
    <xf numFmtId="166" fontId="9" fillId="33" borderId="24" xfId="0" applyNumberFormat="1" applyFont="1" applyFill="1" applyBorder="1" applyAlignment="1">
      <alignment/>
    </xf>
    <xf numFmtId="166" fontId="9" fillId="33" borderId="26" xfId="0" applyNumberFormat="1" applyFont="1" applyFill="1" applyBorder="1" applyAlignment="1">
      <alignment/>
    </xf>
    <xf numFmtId="166" fontId="9" fillId="33" borderId="13" xfId="0" applyNumberFormat="1" applyFont="1" applyFill="1" applyBorder="1" applyAlignment="1">
      <alignment/>
    </xf>
    <xf numFmtId="166" fontId="9" fillId="33" borderId="25" xfId="0" applyNumberFormat="1" applyFont="1" applyFill="1" applyBorder="1" applyAlignment="1">
      <alignment/>
    </xf>
    <xf numFmtId="166" fontId="9" fillId="33" borderId="31" xfId="0" applyNumberFormat="1" applyFont="1" applyFill="1" applyBorder="1" applyAlignment="1">
      <alignment/>
    </xf>
    <xf numFmtId="166" fontId="30" fillId="33" borderId="28" xfId="0" applyNumberFormat="1" applyFont="1" applyFill="1" applyBorder="1" applyAlignment="1">
      <alignment horizontal="centerContinuous"/>
    </xf>
    <xf numFmtId="166" fontId="30" fillId="33" borderId="29" xfId="0" applyNumberFormat="1" applyFont="1" applyFill="1" applyBorder="1" applyAlignment="1">
      <alignment horizontal="centerContinuous"/>
    </xf>
    <xf numFmtId="166" fontId="30" fillId="33" borderId="29" xfId="0" applyNumberFormat="1" applyFont="1" applyFill="1" applyBorder="1" applyAlignment="1">
      <alignment/>
    </xf>
    <xf numFmtId="166" fontId="30" fillId="33" borderId="30" xfId="0" applyNumberFormat="1" applyFont="1" applyFill="1" applyBorder="1" applyAlignment="1">
      <alignment horizontal="centerContinuous"/>
    </xf>
    <xf numFmtId="166" fontId="30" fillId="33" borderId="27" xfId="0" applyNumberFormat="1" applyFont="1" applyFill="1" applyBorder="1" applyAlignment="1">
      <alignment horizontal="right"/>
    </xf>
    <xf numFmtId="166" fontId="30" fillId="33" borderId="26" xfId="0" applyNumberFormat="1" applyFont="1" applyFill="1" applyBorder="1" applyAlignment="1">
      <alignment horizontal="right"/>
    </xf>
    <xf numFmtId="166" fontId="30" fillId="33" borderId="27" xfId="0" applyNumberFormat="1" applyFont="1" applyFill="1" applyBorder="1" applyAlignment="1">
      <alignment/>
    </xf>
    <xf numFmtId="166" fontId="30" fillId="33" borderId="26" xfId="0" applyNumberFormat="1" applyFont="1" applyFill="1" applyBorder="1" applyAlignment="1">
      <alignment/>
    </xf>
    <xf numFmtId="166" fontId="30" fillId="33" borderId="31" xfId="0" applyNumberFormat="1" applyFont="1" applyFill="1" applyBorder="1" applyAlignment="1">
      <alignment horizontal="right"/>
    </xf>
    <xf numFmtId="166" fontId="9" fillId="33" borderId="21" xfId="0" applyNumberFormat="1" applyFont="1" applyFill="1" applyBorder="1" applyAlignment="1">
      <alignment horizontal="left"/>
    </xf>
    <xf numFmtId="166" fontId="9" fillId="33" borderId="20" xfId="0" applyNumberFormat="1" applyFont="1" applyFill="1" applyBorder="1" applyAlignment="1">
      <alignment/>
    </xf>
    <xf numFmtId="166" fontId="10" fillId="33" borderId="21" xfId="0" applyNumberFormat="1" applyFont="1" applyFill="1" applyBorder="1" applyAlignment="1">
      <alignment horizontal="left"/>
    </xf>
    <xf numFmtId="166" fontId="10" fillId="33" borderId="20" xfId="0" applyNumberFormat="1" applyFont="1" applyFill="1" applyBorder="1" applyAlignment="1">
      <alignment/>
    </xf>
    <xf numFmtId="166" fontId="10" fillId="33" borderId="21" xfId="0" applyNumberFormat="1" applyFont="1" applyFill="1" applyBorder="1" applyAlignment="1">
      <alignment/>
    </xf>
    <xf numFmtId="166" fontId="10" fillId="33" borderId="22" xfId="0" applyNumberFormat="1" applyFont="1" applyFill="1" applyBorder="1" applyAlignment="1">
      <alignment/>
    </xf>
    <xf numFmtId="166" fontId="9" fillId="33" borderId="20" xfId="0" applyNumberFormat="1" applyFont="1" applyFill="1" applyBorder="1" applyAlignment="1">
      <alignment horizontal="right"/>
    </xf>
    <xf numFmtId="166" fontId="9" fillId="33" borderId="21" xfId="0" applyNumberFormat="1" applyFont="1" applyFill="1" applyBorder="1" applyAlignment="1">
      <alignment horizontal="right"/>
    </xf>
    <xf numFmtId="167" fontId="9" fillId="33" borderId="21" xfId="0" applyNumberFormat="1" applyFont="1" applyFill="1" applyBorder="1" applyAlignment="1">
      <alignment/>
    </xf>
    <xf numFmtId="166" fontId="4" fillId="0" borderId="35" xfId="0" applyNumberFormat="1" applyFont="1" applyBorder="1" applyAlignment="1">
      <alignment/>
    </xf>
    <xf numFmtId="166" fontId="29" fillId="0" borderId="27" xfId="0" applyNumberFormat="1" applyFont="1" applyBorder="1" applyAlignment="1">
      <alignment horizontal="right"/>
    </xf>
    <xf numFmtId="166" fontId="29" fillId="0" borderId="31" xfId="0" applyNumberFormat="1" applyFont="1" applyBorder="1" applyAlignment="1">
      <alignment horizontal="right"/>
    </xf>
    <xf numFmtId="166" fontId="26" fillId="33" borderId="13" xfId="0" applyNumberFormat="1" applyFont="1" applyFill="1" applyBorder="1" applyAlignment="1">
      <alignment/>
    </xf>
    <xf numFmtId="166" fontId="26" fillId="33" borderId="15" xfId="0" applyNumberFormat="1" applyFont="1" applyFill="1" applyBorder="1" applyAlignment="1">
      <alignment/>
    </xf>
    <xf numFmtId="166" fontId="26" fillId="33" borderId="23" xfId="0" applyNumberFormat="1" applyFont="1" applyFill="1" applyBorder="1" applyAlignment="1">
      <alignment/>
    </xf>
    <xf numFmtId="166" fontId="28" fillId="33" borderId="27" xfId="0" applyNumberFormat="1" applyFont="1" applyFill="1" applyBorder="1" applyAlignment="1">
      <alignment/>
    </xf>
    <xf numFmtId="166" fontId="28" fillId="33" borderId="26" xfId="0" applyNumberFormat="1" applyFont="1" applyFill="1" applyBorder="1" applyAlignment="1">
      <alignment/>
    </xf>
    <xf numFmtId="166" fontId="28" fillId="33" borderId="26" xfId="0" applyNumberFormat="1" applyFont="1" applyFill="1" applyBorder="1" applyAlignment="1">
      <alignment horizontal="right"/>
    </xf>
    <xf numFmtId="166" fontId="28" fillId="33" borderId="11" xfId="0" applyNumberFormat="1" applyFont="1" applyFill="1" applyBorder="1" applyAlignment="1">
      <alignment horizontal="centerContinuous"/>
    </xf>
    <xf numFmtId="166" fontId="28" fillId="33" borderId="15" xfId="0" applyNumberFormat="1" applyFont="1" applyFill="1" applyBorder="1" applyAlignment="1">
      <alignment horizontal="centerContinuous"/>
    </xf>
    <xf numFmtId="166" fontId="28" fillId="33" borderId="27" xfId="0" applyNumberFormat="1" applyFont="1" applyFill="1" applyBorder="1" applyAlignment="1">
      <alignment horizontal="right"/>
    </xf>
    <xf numFmtId="166" fontId="28" fillId="33" borderId="16" xfId="0" applyNumberFormat="1" applyFont="1" applyFill="1" applyBorder="1" applyAlignment="1">
      <alignment horizontal="centerContinuous"/>
    </xf>
    <xf numFmtId="166" fontId="28" fillId="33" borderId="31" xfId="0" applyNumberFormat="1" applyFont="1" applyFill="1" applyBorder="1" applyAlignment="1">
      <alignment horizontal="right"/>
    </xf>
    <xf numFmtId="166" fontId="26" fillId="33" borderId="13" xfId="0" applyNumberFormat="1" applyFont="1" applyFill="1" applyBorder="1" applyAlignment="1">
      <alignment horizontal="left"/>
    </xf>
    <xf numFmtId="166" fontId="36" fillId="33" borderId="0" xfId="0" applyNumberFormat="1" applyFont="1" applyFill="1" applyAlignment="1">
      <alignment/>
    </xf>
    <xf numFmtId="166" fontId="37" fillId="33" borderId="0" xfId="0" applyNumberFormat="1" applyFont="1" applyFill="1" applyAlignment="1">
      <alignment horizontal="centerContinuous"/>
    </xf>
    <xf numFmtId="166" fontId="38" fillId="33" borderId="0" xfId="0" applyNumberFormat="1" applyFont="1" applyFill="1" applyAlignment="1">
      <alignment horizontal="centerContinuous"/>
    </xf>
    <xf numFmtId="166" fontId="37" fillId="33" borderId="0" xfId="0" applyNumberFormat="1" applyFont="1" applyFill="1" applyAlignment="1">
      <alignment/>
    </xf>
    <xf numFmtId="166" fontId="26" fillId="33" borderId="20" xfId="0" applyNumberFormat="1" applyFont="1" applyFill="1" applyBorder="1" applyAlignment="1">
      <alignment horizontal="left"/>
    </xf>
    <xf numFmtId="166" fontId="26" fillId="33" borderId="21" xfId="0" applyNumberFormat="1" applyFont="1" applyFill="1" applyBorder="1" applyAlignment="1">
      <alignment/>
    </xf>
    <xf numFmtId="166" fontId="26" fillId="33" borderId="20" xfId="0" applyNumberFormat="1" applyFont="1" applyFill="1" applyBorder="1" applyAlignment="1">
      <alignment/>
    </xf>
    <xf numFmtId="166" fontId="26" fillId="33" borderId="22" xfId="0" applyNumberFormat="1" applyFont="1" applyFill="1" applyBorder="1" applyAlignment="1">
      <alignment/>
    </xf>
    <xf numFmtId="166" fontId="26" fillId="33" borderId="29" xfId="0" applyNumberFormat="1" applyFont="1" applyFill="1" applyBorder="1" applyAlignment="1">
      <alignment/>
    </xf>
    <xf numFmtId="166" fontId="26" fillId="33" borderId="30" xfId="0" applyNumberFormat="1" applyFont="1" applyFill="1" applyBorder="1" applyAlignment="1">
      <alignment/>
    </xf>
    <xf numFmtId="166" fontId="26" fillId="33" borderId="20" xfId="0" applyNumberFormat="1" applyFont="1" applyFill="1" applyBorder="1" applyAlignment="1">
      <alignment horizontal="right"/>
    </xf>
    <xf numFmtId="3" fontId="28" fillId="33" borderId="36" xfId="0" applyNumberFormat="1" applyFont="1" applyFill="1" applyBorder="1" applyAlignment="1">
      <alignment/>
    </xf>
    <xf numFmtId="166" fontId="4" fillId="0" borderId="28" xfId="0" applyNumberFormat="1" applyFont="1" applyBorder="1" applyAlignment="1">
      <alignment/>
    </xf>
    <xf numFmtId="0" fontId="11" fillId="0" borderId="14" xfId="61" applyFont="1" applyBorder="1" applyAlignment="1">
      <alignment horizontal="left" indent="1"/>
      <protection/>
    </xf>
    <xf numFmtId="168" fontId="11" fillId="0" borderId="15" xfId="42" applyNumberFormat="1" applyFont="1" applyBorder="1" applyAlignment="1">
      <alignment/>
    </xf>
    <xf numFmtId="168" fontId="11" fillId="0" borderId="16" xfId="42" applyNumberFormat="1" applyFont="1" applyBorder="1" applyAlignment="1">
      <alignment/>
    </xf>
    <xf numFmtId="168" fontId="23" fillId="0" borderId="12" xfId="42" applyNumberFormat="1" applyFont="1" applyBorder="1" applyAlignment="1">
      <alignment/>
    </xf>
    <xf numFmtId="168" fontId="11" fillId="0" borderId="12" xfId="42" applyNumberFormat="1" applyFont="1" applyBorder="1" applyAlignment="1">
      <alignment/>
    </xf>
    <xf numFmtId="168" fontId="23" fillId="0" borderId="37" xfId="61" applyNumberFormat="1" applyFont="1" applyBorder="1" applyAlignment="1">
      <alignment horizontal="left"/>
      <protection/>
    </xf>
    <xf numFmtId="0" fontId="23" fillId="0" borderId="38" xfId="61" applyFont="1" applyBorder="1" applyAlignment="1">
      <alignment horizontal="left"/>
      <protection/>
    </xf>
    <xf numFmtId="0" fontId="23" fillId="0" borderId="39" xfId="61" applyFont="1" applyBorder="1" applyAlignment="1">
      <alignment horizontal="left"/>
      <protection/>
    </xf>
    <xf numFmtId="166" fontId="2" fillId="0" borderId="26" xfId="0" applyNumberFormat="1" applyFont="1" applyBorder="1" applyAlignment="1">
      <alignment/>
    </xf>
    <xf numFmtId="166" fontId="29" fillId="0" borderId="26" xfId="0" applyNumberFormat="1" applyFont="1" applyBorder="1" applyAlignment="1">
      <alignment horizontal="center"/>
    </xf>
    <xf numFmtId="166" fontId="29" fillId="0" borderId="13" xfId="0" applyNumberFormat="1" applyFont="1" applyBorder="1" applyAlignment="1">
      <alignment horizontal="centerContinuous"/>
    </xf>
    <xf numFmtId="166" fontId="29" fillId="0" borderId="0" xfId="0" applyNumberFormat="1" applyFont="1" applyBorder="1" applyAlignment="1">
      <alignment horizontal="centerContinuous"/>
    </xf>
    <xf numFmtId="166" fontId="29" fillId="0" borderId="0" xfId="0" applyNumberFormat="1" applyFont="1" applyBorder="1" applyAlignment="1">
      <alignment/>
    </xf>
    <xf numFmtId="166" fontId="29" fillId="0" borderId="10" xfId="0" applyNumberFormat="1" applyFont="1" applyBorder="1" applyAlignment="1">
      <alignment horizontal="centerContinuous"/>
    </xf>
    <xf numFmtId="0" fontId="0" fillId="0" borderId="25" xfId="0" applyFill="1" applyBorder="1" applyAlignment="1">
      <alignment/>
    </xf>
    <xf numFmtId="166" fontId="4" fillId="0" borderId="40" xfId="0" applyNumberFormat="1" applyFont="1" applyBorder="1" applyAlignment="1">
      <alignment/>
    </xf>
    <xf numFmtId="166" fontId="9" fillId="33" borderId="41" xfId="0" applyNumberFormat="1" applyFont="1" applyFill="1" applyBorder="1" applyAlignment="1">
      <alignment horizontal="left"/>
    </xf>
    <xf numFmtId="166" fontId="9" fillId="33" borderId="41" xfId="0" applyNumberFormat="1" applyFont="1" applyFill="1" applyBorder="1" applyAlignment="1">
      <alignment/>
    </xf>
    <xf numFmtId="0" fontId="0" fillId="0" borderId="41" xfId="0" applyBorder="1" applyAlignment="1">
      <alignment/>
    </xf>
    <xf numFmtId="166" fontId="9" fillId="33" borderId="40" xfId="0" applyNumberFormat="1" applyFont="1" applyFill="1" applyBorder="1" applyAlignment="1">
      <alignment/>
    </xf>
    <xf numFmtId="166" fontId="9" fillId="33" borderId="42" xfId="0" applyNumberFormat="1" applyFont="1" applyFill="1" applyBorder="1" applyAlignment="1">
      <alignment/>
    </xf>
    <xf numFmtId="166" fontId="30" fillId="33" borderId="21" xfId="0" applyNumberFormat="1" applyFont="1" applyFill="1" applyBorder="1" applyAlignment="1">
      <alignment horizontal="left"/>
    </xf>
    <xf numFmtId="166" fontId="30" fillId="33" borderId="20" xfId="0" applyNumberFormat="1" applyFont="1" applyFill="1" applyBorder="1" applyAlignment="1">
      <alignment/>
    </xf>
    <xf numFmtId="166" fontId="30" fillId="33" borderId="21" xfId="0" applyNumberFormat="1" applyFont="1" applyFill="1" applyBorder="1" applyAlignment="1">
      <alignment/>
    </xf>
    <xf numFmtId="5" fontId="30" fillId="33" borderId="22" xfId="0" applyNumberFormat="1" applyFont="1" applyFill="1" applyBorder="1" applyAlignment="1">
      <alignment/>
    </xf>
    <xf numFmtId="5" fontId="30" fillId="33" borderId="21" xfId="0" applyNumberFormat="1" applyFont="1" applyFill="1" applyBorder="1" applyAlignment="1">
      <alignment/>
    </xf>
    <xf numFmtId="166" fontId="28" fillId="33" borderId="28" xfId="0" applyNumberFormat="1" applyFont="1" applyFill="1" applyBorder="1" applyAlignment="1">
      <alignment horizontal="left"/>
    </xf>
    <xf numFmtId="166" fontId="28" fillId="33" borderId="28" xfId="0" applyNumberFormat="1" applyFont="1" applyFill="1" applyBorder="1" applyAlignment="1">
      <alignment/>
    </xf>
    <xf numFmtId="166" fontId="28" fillId="33" borderId="20" xfId="0" applyNumberFormat="1" applyFont="1" applyFill="1" applyBorder="1" applyAlignment="1">
      <alignment horizontal="left"/>
    </xf>
    <xf numFmtId="0" fontId="23" fillId="0" borderId="23" xfId="61" applyFont="1" applyFill="1" applyBorder="1" applyAlignment="1">
      <alignment horizontal="centerContinuous"/>
      <protection/>
    </xf>
    <xf numFmtId="0" fontId="23" fillId="0" borderId="25" xfId="61" applyFont="1" applyFill="1" applyBorder="1" applyAlignment="1">
      <alignment horizontal="centerContinuous"/>
      <protection/>
    </xf>
    <xf numFmtId="0" fontId="11" fillId="0" borderId="0" xfId="61" applyFont="1" applyFill="1">
      <alignment/>
      <protection/>
    </xf>
    <xf numFmtId="1" fontId="23" fillId="0" borderId="23" xfId="61" applyNumberFormat="1" applyFont="1" applyFill="1" applyBorder="1" applyAlignment="1">
      <alignment horizontal="centerContinuous"/>
      <protection/>
    </xf>
    <xf numFmtId="0" fontId="18" fillId="0" borderId="0" xfId="61" applyFill="1">
      <alignment/>
      <protection/>
    </xf>
    <xf numFmtId="0" fontId="23" fillId="0" borderId="15" xfId="61" applyFont="1" applyFill="1" applyBorder="1" applyAlignment="1">
      <alignment horizontal="centerContinuous"/>
      <protection/>
    </xf>
    <xf numFmtId="0" fontId="11" fillId="0" borderId="16" xfId="61" applyFont="1" applyFill="1" applyBorder="1" applyAlignment="1">
      <alignment horizontal="centerContinuous"/>
      <protection/>
    </xf>
    <xf numFmtId="0" fontId="23" fillId="0" borderId="16" xfId="61" applyFont="1" applyFill="1" applyBorder="1" applyAlignment="1">
      <alignment horizontal="centerContinuous"/>
      <protection/>
    </xf>
    <xf numFmtId="0" fontId="11" fillId="0" borderId="13" xfId="61" applyFont="1" applyFill="1" applyBorder="1" applyAlignment="1">
      <alignment horizontal="center"/>
      <protection/>
    </xf>
    <xf numFmtId="0" fontId="11" fillId="0" borderId="10" xfId="61" applyFont="1" applyFill="1" applyBorder="1" applyAlignment="1">
      <alignment horizontal="center"/>
      <protection/>
    </xf>
    <xf numFmtId="0" fontId="25" fillId="0" borderId="15" xfId="61" applyFont="1" applyFill="1" applyBorder="1" applyAlignment="1">
      <alignment horizontal="center"/>
      <protection/>
    </xf>
    <xf numFmtId="0" fontId="25" fillId="0" borderId="16" xfId="61" applyFont="1" applyFill="1" applyBorder="1" applyAlignment="1">
      <alignment horizontal="center"/>
      <protection/>
    </xf>
    <xf numFmtId="3" fontId="33" fillId="0" borderId="23" xfId="0" applyNumberFormat="1" applyFont="1" applyBorder="1" applyAlignment="1">
      <alignment/>
    </xf>
    <xf numFmtId="3" fontId="33" fillId="0" borderId="24" xfId="0" applyNumberFormat="1" applyFont="1" applyBorder="1" applyAlignment="1">
      <alignment/>
    </xf>
    <xf numFmtId="166" fontId="33" fillId="0" borderId="23" xfId="0" applyNumberFormat="1" applyFont="1" applyBorder="1" applyAlignment="1">
      <alignment horizontal="centerContinuous"/>
    </xf>
    <xf numFmtId="166" fontId="33" fillId="0" borderId="24" xfId="0" applyNumberFormat="1" applyFont="1" applyBorder="1" applyAlignment="1">
      <alignment horizontal="centerContinuous"/>
    </xf>
    <xf numFmtId="166" fontId="33" fillId="0" borderId="24" xfId="0" applyNumberFormat="1" applyFont="1" applyBorder="1" applyAlignment="1">
      <alignment/>
    </xf>
    <xf numFmtId="1" fontId="33" fillId="0" borderId="23" xfId="0" applyNumberFormat="1" applyFont="1" applyBorder="1" applyAlignment="1">
      <alignment horizontal="centerContinuous"/>
    </xf>
    <xf numFmtId="1" fontId="33" fillId="0" borderId="24" xfId="0" applyNumberFormat="1" applyFont="1" applyBorder="1" applyAlignment="1">
      <alignment horizontal="centerContinuous"/>
    </xf>
    <xf numFmtId="166" fontId="33" fillId="0" borderId="25" xfId="0" applyNumberFormat="1" applyFont="1" applyBorder="1" applyAlignment="1">
      <alignment horizontal="centerContinuous"/>
    </xf>
    <xf numFmtId="3" fontId="33" fillId="0" borderId="13" xfId="0" applyNumberFormat="1" applyFont="1" applyBorder="1" applyAlignment="1">
      <alignment/>
    </xf>
    <xf numFmtId="3" fontId="39" fillId="0" borderId="0" xfId="0" applyNumberFormat="1" applyFont="1" applyAlignment="1">
      <alignment horizontal="centerContinuous"/>
    </xf>
    <xf numFmtId="3" fontId="33" fillId="0" borderId="0" xfId="0" applyNumberFormat="1" applyFont="1" applyAlignment="1">
      <alignment horizontal="centerContinuous"/>
    </xf>
    <xf numFmtId="3" fontId="33" fillId="0" borderId="0" xfId="0" applyNumberFormat="1" applyFont="1" applyAlignment="1">
      <alignment/>
    </xf>
    <xf numFmtId="166" fontId="33" fillId="0" borderId="15" xfId="0" applyNumberFormat="1" applyFont="1" applyBorder="1" applyAlignment="1">
      <alignment horizontal="centerContinuous"/>
    </xf>
    <xf numFmtId="166" fontId="33" fillId="0" borderId="11" xfId="0" applyNumberFormat="1" applyFont="1" applyBorder="1" applyAlignment="1">
      <alignment horizontal="centerContinuous"/>
    </xf>
    <xf numFmtId="166" fontId="33" fillId="0" borderId="11" xfId="0" applyNumberFormat="1" applyFont="1" applyBorder="1" applyAlignment="1">
      <alignment/>
    </xf>
    <xf numFmtId="166" fontId="39" fillId="0" borderId="11" xfId="0" applyNumberFormat="1" applyFont="1" applyBorder="1" applyAlignment="1">
      <alignment horizontal="centerContinuous"/>
    </xf>
    <xf numFmtId="166" fontId="33" fillId="0" borderId="16" xfId="0" applyNumberFormat="1" applyFont="1" applyBorder="1" applyAlignment="1">
      <alignment horizontal="centerContinuous"/>
    </xf>
    <xf numFmtId="3" fontId="40" fillId="0" borderId="27" xfId="0" applyNumberFormat="1" applyFont="1" applyBorder="1" applyAlignment="1">
      <alignment/>
    </xf>
    <xf numFmtId="3" fontId="33" fillId="0" borderId="26" xfId="0" applyNumberFormat="1" applyFont="1" applyBorder="1" applyAlignment="1">
      <alignment/>
    </xf>
    <xf numFmtId="166" fontId="33" fillId="0" borderId="27" xfId="0" applyNumberFormat="1" applyFont="1" applyBorder="1" applyAlignment="1">
      <alignment horizontal="right"/>
    </xf>
    <xf numFmtId="166" fontId="33" fillId="0" borderId="26" xfId="0" applyNumberFormat="1" applyFont="1" applyBorder="1" applyAlignment="1">
      <alignment horizontal="center"/>
    </xf>
    <xf numFmtId="166" fontId="33" fillId="0" borderId="26" xfId="0" applyNumberFormat="1" applyFont="1" applyBorder="1" applyAlignment="1">
      <alignment horizontal="right"/>
    </xf>
    <xf numFmtId="166" fontId="33" fillId="0" borderId="26" xfId="0" applyNumberFormat="1" applyFont="1" applyBorder="1" applyAlignment="1">
      <alignment/>
    </xf>
    <xf numFmtId="166" fontId="33" fillId="0" borderId="31" xfId="0" applyNumberFormat="1" applyFont="1" applyBorder="1" applyAlignment="1">
      <alignment horizontal="right"/>
    </xf>
    <xf numFmtId="3" fontId="33" fillId="0" borderId="20" xfId="0" applyNumberFormat="1" applyFont="1" applyBorder="1" applyAlignment="1">
      <alignment/>
    </xf>
    <xf numFmtId="3" fontId="33" fillId="0" borderId="21" xfId="0" applyNumberFormat="1" applyFont="1" applyBorder="1" applyAlignment="1">
      <alignment/>
    </xf>
    <xf numFmtId="3" fontId="33" fillId="0" borderId="21" xfId="0" applyNumberFormat="1" applyFont="1" applyBorder="1" applyAlignment="1">
      <alignment horizontal="fill"/>
    </xf>
    <xf numFmtId="166" fontId="33" fillId="0" borderId="20" xfId="0" applyNumberFormat="1" applyFont="1" applyBorder="1" applyAlignment="1">
      <alignment/>
    </xf>
    <xf numFmtId="166" fontId="33" fillId="0" borderId="21" xfId="0" applyNumberFormat="1" applyFont="1" applyBorder="1" applyAlignment="1">
      <alignment/>
    </xf>
    <xf numFmtId="166" fontId="33" fillId="0" borderId="22" xfId="0" applyNumberFormat="1" applyFont="1" applyBorder="1" applyAlignment="1">
      <alignment/>
    </xf>
    <xf numFmtId="3" fontId="33" fillId="0" borderId="15" xfId="0" applyNumberFormat="1" applyFont="1" applyFill="1" applyBorder="1" applyAlignment="1">
      <alignment/>
    </xf>
    <xf numFmtId="3" fontId="33" fillId="0" borderId="11" xfId="0" applyNumberFormat="1" applyFont="1" applyBorder="1" applyAlignment="1">
      <alignment/>
    </xf>
    <xf numFmtId="3" fontId="33" fillId="0" borderId="11" xfId="0" applyNumberFormat="1" applyFont="1" applyBorder="1" applyAlignment="1">
      <alignment horizontal="fill"/>
    </xf>
    <xf numFmtId="166" fontId="33" fillId="0" borderId="15" xfId="0" applyNumberFormat="1" applyFont="1" applyBorder="1" applyAlignment="1">
      <alignment/>
    </xf>
    <xf numFmtId="166" fontId="33" fillId="0" borderId="16" xfId="0" applyNumberFormat="1" applyFont="1" applyBorder="1" applyAlignment="1">
      <alignment/>
    </xf>
    <xf numFmtId="3" fontId="33" fillId="0" borderId="15" xfId="0" applyNumberFormat="1" applyFont="1" applyBorder="1" applyAlignment="1">
      <alignment/>
    </xf>
    <xf numFmtId="3" fontId="40" fillId="0" borderId="11" xfId="0" applyNumberFormat="1" applyFont="1" applyBorder="1" applyAlignment="1">
      <alignment/>
    </xf>
    <xf numFmtId="3" fontId="40" fillId="0" borderId="11" xfId="0" applyNumberFormat="1" applyFont="1" applyBorder="1" applyAlignment="1">
      <alignment horizontal="fill"/>
    </xf>
    <xf numFmtId="166" fontId="40" fillId="0" borderId="15" xfId="0" applyNumberFormat="1" applyFont="1" applyBorder="1" applyAlignment="1">
      <alignment/>
    </xf>
    <xf numFmtId="166" fontId="40" fillId="0" borderId="11" xfId="0" applyNumberFormat="1" applyFont="1" applyBorder="1" applyAlignment="1">
      <alignment/>
    </xf>
    <xf numFmtId="166" fontId="40" fillId="0" borderId="16" xfId="0" applyNumberFormat="1" applyFont="1" applyBorder="1" applyAlignment="1">
      <alignment/>
    </xf>
    <xf numFmtId="166" fontId="33" fillId="0" borderId="13" xfId="0" applyNumberFormat="1" applyFont="1" applyBorder="1" applyAlignment="1">
      <alignment/>
    </xf>
    <xf numFmtId="166" fontId="33" fillId="0" borderId="0" xfId="0" applyNumberFormat="1" applyFont="1" applyAlignment="1">
      <alignment/>
    </xf>
    <xf numFmtId="166" fontId="33" fillId="0" borderId="10" xfId="0" applyNumberFormat="1" applyFont="1" applyBorder="1" applyAlignment="1">
      <alignment/>
    </xf>
    <xf numFmtId="170" fontId="28" fillId="33" borderId="21" xfId="0" applyNumberFormat="1" applyFont="1" applyFill="1" applyBorder="1" applyAlignment="1">
      <alignment/>
    </xf>
    <xf numFmtId="3" fontId="28" fillId="33" borderId="43" xfId="0" applyNumberFormat="1" applyFont="1" applyFill="1" applyBorder="1" applyAlignment="1">
      <alignment horizontal="centerContinuous"/>
    </xf>
    <xf numFmtId="3" fontId="41" fillId="33" borderId="0" xfId="0" applyNumberFormat="1" applyFont="1" applyFill="1" applyAlignment="1">
      <alignment/>
    </xf>
    <xf numFmtId="3" fontId="6" fillId="33" borderId="0" xfId="0" applyNumberFormat="1" applyFont="1" applyFill="1" applyBorder="1" applyAlignment="1">
      <alignment horizontal="centerContinuous"/>
    </xf>
    <xf numFmtId="3" fontId="6" fillId="33" borderId="44" xfId="0" applyNumberFormat="1" applyFont="1" applyFill="1" applyBorder="1" applyAlignment="1">
      <alignment horizontal="centerContinuous"/>
    </xf>
    <xf numFmtId="3" fontId="28" fillId="33" borderId="45" xfId="0" applyNumberFormat="1" applyFont="1" applyFill="1" applyBorder="1" applyAlignment="1">
      <alignment horizontal="centerContinuous"/>
    </xf>
    <xf numFmtId="3" fontId="26" fillId="33" borderId="46" xfId="0" applyNumberFormat="1" applyFont="1" applyFill="1" applyBorder="1" applyAlignment="1">
      <alignment/>
    </xf>
    <xf numFmtId="166" fontId="26" fillId="0" borderId="20" xfId="0" applyNumberFormat="1" applyFont="1" applyFill="1" applyBorder="1" applyAlignment="1">
      <alignment horizontal="left"/>
    </xf>
    <xf numFmtId="166" fontId="26" fillId="33" borderId="47" xfId="0" applyNumberFormat="1" applyFont="1" applyFill="1" applyBorder="1" applyAlignment="1">
      <alignment/>
    </xf>
    <xf numFmtId="166" fontId="26" fillId="33" borderId="48" xfId="0" applyNumberFormat="1" applyFont="1" applyFill="1" applyBorder="1" applyAlignment="1">
      <alignment/>
    </xf>
    <xf numFmtId="166" fontId="28" fillId="33" borderId="47" xfId="0" applyNumberFormat="1" applyFont="1" applyFill="1" applyBorder="1" applyAlignment="1">
      <alignment horizontal="centerContinuous"/>
    </xf>
    <xf numFmtId="166" fontId="28" fillId="33" borderId="48" xfId="0" applyNumberFormat="1" applyFont="1" applyFill="1" applyBorder="1" applyAlignment="1">
      <alignment horizontal="centerContinuous"/>
    </xf>
    <xf numFmtId="166" fontId="28" fillId="33" borderId="47" xfId="0" applyNumberFormat="1" applyFont="1" applyFill="1" applyBorder="1" applyAlignment="1">
      <alignment horizontal="center"/>
    </xf>
    <xf numFmtId="166" fontId="28" fillId="33" borderId="48" xfId="0" applyNumberFormat="1" applyFont="1" applyFill="1" applyBorder="1" applyAlignment="1">
      <alignment horizontal="center"/>
    </xf>
    <xf numFmtId="166" fontId="28" fillId="33" borderId="46" xfId="0" applyNumberFormat="1" applyFont="1" applyFill="1" applyBorder="1" applyAlignment="1">
      <alignment horizontal="center"/>
    </xf>
    <xf numFmtId="166" fontId="28" fillId="33" borderId="49" xfId="0" applyNumberFormat="1" applyFont="1" applyFill="1" applyBorder="1" applyAlignment="1">
      <alignment horizontal="left"/>
    </xf>
    <xf numFmtId="166" fontId="26" fillId="33" borderId="50" xfId="0" applyNumberFormat="1" applyFont="1" applyFill="1" applyBorder="1" applyAlignment="1">
      <alignment/>
    </xf>
    <xf numFmtId="2" fontId="26" fillId="33" borderId="49" xfId="0" applyNumberFormat="1" applyFont="1" applyFill="1" applyBorder="1" applyAlignment="1">
      <alignment horizontal="right"/>
    </xf>
    <xf numFmtId="2" fontId="26" fillId="33" borderId="50" xfId="0" applyNumberFormat="1" applyFont="1" applyFill="1" applyBorder="1" applyAlignment="1">
      <alignment/>
    </xf>
    <xf numFmtId="2" fontId="26" fillId="33" borderId="49" xfId="0" applyNumberFormat="1" applyFont="1" applyFill="1" applyBorder="1" applyAlignment="1">
      <alignment/>
    </xf>
    <xf numFmtId="166" fontId="26" fillId="33" borderId="49" xfId="0" applyNumberFormat="1" applyFont="1" applyFill="1" applyBorder="1" applyAlignment="1">
      <alignment/>
    </xf>
    <xf numFmtId="166" fontId="26" fillId="33" borderId="51" xfId="0" applyNumberFormat="1" applyFont="1" applyFill="1" applyBorder="1" applyAlignment="1">
      <alignment/>
    </xf>
    <xf numFmtId="3" fontId="6" fillId="33" borderId="10" xfId="0" applyNumberFormat="1" applyFont="1" applyFill="1" applyBorder="1" applyAlignment="1">
      <alignment/>
    </xf>
    <xf numFmtId="3" fontId="28" fillId="33" borderId="52" xfId="0" applyNumberFormat="1" applyFont="1" applyFill="1" applyBorder="1" applyAlignment="1">
      <alignment horizontal="left"/>
    </xf>
    <xf numFmtId="3" fontId="28" fillId="33" borderId="52" xfId="0" applyNumberFormat="1" applyFont="1" applyFill="1" applyBorder="1" applyAlignment="1">
      <alignment/>
    </xf>
    <xf numFmtId="5" fontId="28" fillId="33" borderId="53" xfId="0" applyNumberFormat="1" applyFont="1" applyFill="1" applyBorder="1" applyAlignment="1">
      <alignment/>
    </xf>
    <xf numFmtId="3" fontId="28" fillId="33" borderId="54" xfId="0" applyNumberFormat="1" applyFont="1" applyFill="1" applyBorder="1" applyAlignment="1">
      <alignment/>
    </xf>
    <xf numFmtId="5" fontId="28" fillId="33" borderId="54" xfId="0" applyNumberFormat="1" applyFont="1" applyFill="1" applyBorder="1" applyAlignment="1">
      <alignment/>
    </xf>
    <xf numFmtId="3" fontId="26" fillId="33" borderId="55" xfId="0" applyNumberFormat="1" applyFont="1" applyFill="1" applyBorder="1" applyAlignment="1">
      <alignment/>
    </xf>
    <xf numFmtId="166" fontId="20" fillId="0" borderId="56" xfId="0" applyNumberFormat="1" applyFont="1" applyBorder="1" applyAlignment="1">
      <alignment horizontal="centerContinuous"/>
    </xf>
    <xf numFmtId="166" fontId="20" fillId="0" borderId="33" xfId="0" applyNumberFormat="1" applyFont="1" applyBorder="1" applyAlignment="1">
      <alignment horizontal="right"/>
    </xf>
    <xf numFmtId="166" fontId="20" fillId="0" borderId="23" xfId="0" applyNumberFormat="1" applyFont="1" applyBorder="1" applyAlignment="1">
      <alignment horizontal="center"/>
    </xf>
    <xf numFmtId="166" fontId="20" fillId="0" borderId="24" xfId="0" applyNumberFormat="1" applyFont="1" applyBorder="1" applyAlignment="1">
      <alignment horizontal="center"/>
    </xf>
    <xf numFmtId="166" fontId="20" fillId="0" borderId="25" xfId="0" applyNumberFormat="1" applyFont="1" applyBorder="1" applyAlignment="1">
      <alignment horizontal="center"/>
    </xf>
    <xf numFmtId="166" fontId="20" fillId="0" borderId="25" xfId="0" applyNumberFormat="1" applyFont="1" applyBorder="1" applyAlignment="1">
      <alignment horizontal="centerContinuous"/>
    </xf>
    <xf numFmtId="0" fontId="23" fillId="0" borderId="46" xfId="61" applyFont="1" applyFill="1" applyBorder="1" applyAlignment="1">
      <alignment horizontal="centerContinuous"/>
      <protection/>
    </xf>
    <xf numFmtId="1" fontId="23" fillId="0" borderId="47" xfId="61" applyNumberFormat="1" applyFont="1" applyFill="1" applyBorder="1" applyAlignment="1">
      <alignment horizontal="centerContinuous"/>
      <protection/>
    </xf>
    <xf numFmtId="0" fontId="23" fillId="0" borderId="0" xfId="61" applyFont="1">
      <alignment/>
      <protection/>
    </xf>
    <xf numFmtId="166" fontId="9" fillId="0" borderId="21" xfId="0" applyNumberFormat="1" applyFont="1" applyFill="1" applyBorder="1" applyAlignment="1">
      <alignment horizontal="left"/>
    </xf>
    <xf numFmtId="166" fontId="9" fillId="0" borderId="21" xfId="0" applyNumberFormat="1" applyFont="1" applyFill="1" applyBorder="1" applyAlignment="1">
      <alignment/>
    </xf>
    <xf numFmtId="0" fontId="0" fillId="0" borderId="21" xfId="0" applyFill="1" applyBorder="1" applyAlignment="1">
      <alignment/>
    </xf>
    <xf numFmtId="166" fontId="9" fillId="0" borderId="20" xfId="0" applyNumberFormat="1" applyFont="1" applyFill="1" applyBorder="1" applyAlignment="1">
      <alignment/>
    </xf>
    <xf numFmtId="166" fontId="9" fillId="0" borderId="22" xfId="0" applyNumberFormat="1" applyFont="1" applyFill="1" applyBorder="1" applyAlignment="1">
      <alignment/>
    </xf>
    <xf numFmtId="166" fontId="9" fillId="0" borderId="57" xfId="0" applyNumberFormat="1" applyFont="1" applyFill="1" applyBorder="1" applyAlignment="1">
      <alignment horizontal="left"/>
    </xf>
    <xf numFmtId="166" fontId="9" fillId="0" borderId="57" xfId="0" applyNumberFormat="1" applyFont="1" applyFill="1" applyBorder="1" applyAlignment="1">
      <alignment/>
    </xf>
    <xf numFmtId="0" fontId="0" fillId="0" borderId="57" xfId="0" applyFill="1" applyBorder="1" applyAlignment="1">
      <alignment/>
    </xf>
    <xf numFmtId="166" fontId="9" fillId="0" borderId="35" xfId="0" applyNumberFormat="1" applyFont="1" applyFill="1" applyBorder="1" applyAlignment="1">
      <alignment/>
    </xf>
    <xf numFmtId="166" fontId="9" fillId="0" borderId="35" xfId="0" applyNumberFormat="1" applyFont="1" applyFill="1" applyBorder="1" applyAlignment="1">
      <alignment horizontal="centerContinuous"/>
    </xf>
    <xf numFmtId="166" fontId="9" fillId="0" borderId="58" xfId="0" applyNumberFormat="1" applyFont="1" applyFill="1" applyBorder="1" applyAlignment="1">
      <alignment horizontal="centerContinuous"/>
    </xf>
    <xf numFmtId="166" fontId="9" fillId="0" borderId="11" xfId="0" applyNumberFormat="1" applyFont="1" applyFill="1" applyBorder="1" applyAlignment="1">
      <alignment horizontal="left"/>
    </xf>
    <xf numFmtId="166" fontId="9" fillId="0" borderId="11" xfId="0" applyNumberFormat="1" applyFont="1" applyFill="1" applyBorder="1" applyAlignment="1">
      <alignment/>
    </xf>
    <xf numFmtId="0" fontId="0" fillId="0" borderId="42" xfId="0" applyFill="1" applyBorder="1" applyAlignment="1">
      <alignment/>
    </xf>
    <xf numFmtId="166" fontId="9" fillId="0" borderId="15" xfId="0" applyNumberFormat="1" applyFont="1" applyFill="1" applyBorder="1" applyAlignment="1">
      <alignment/>
    </xf>
    <xf numFmtId="166" fontId="9" fillId="0" borderId="16" xfId="0" applyNumberFormat="1" applyFont="1" applyFill="1" applyBorder="1" applyAlignment="1">
      <alignment/>
    </xf>
    <xf numFmtId="0" fontId="23" fillId="0" borderId="11" xfId="61" applyFont="1" applyFill="1" applyBorder="1" applyAlignment="1">
      <alignment horizontal="centerContinuous"/>
      <protection/>
    </xf>
    <xf numFmtId="0" fontId="11" fillId="0" borderId="0" xfId="61" applyFont="1" applyFill="1" applyBorder="1" applyAlignment="1">
      <alignment horizontal="center"/>
      <protection/>
    </xf>
    <xf numFmtId="0" fontId="25" fillId="0" borderId="11" xfId="61" applyFont="1" applyFill="1" applyBorder="1" applyAlignment="1">
      <alignment horizontal="center"/>
      <protection/>
    </xf>
    <xf numFmtId="0" fontId="11" fillId="0" borderId="0" xfId="61" applyFont="1" applyBorder="1">
      <alignment/>
      <protection/>
    </xf>
    <xf numFmtId="168" fontId="23" fillId="0" borderId="0" xfId="61" applyNumberFormat="1" applyFont="1" applyBorder="1">
      <alignment/>
      <protection/>
    </xf>
    <xf numFmtId="168" fontId="11" fillId="0" borderId="11" xfId="42" applyNumberFormat="1" applyFont="1" applyBorder="1" applyAlignment="1">
      <alignment/>
    </xf>
    <xf numFmtId="168" fontId="25" fillId="0" borderId="0" xfId="42" applyNumberFormat="1" applyFont="1" applyBorder="1" applyAlignment="1">
      <alignment/>
    </xf>
    <xf numFmtId="168" fontId="23" fillId="0" borderId="11" xfId="42" applyNumberFormat="1" applyFont="1" applyBorder="1" applyAlignment="1">
      <alignment/>
    </xf>
    <xf numFmtId="168" fontId="11" fillId="0" borderId="0" xfId="42" applyNumberFormat="1" applyFont="1" applyBorder="1" applyAlignment="1">
      <alignment/>
    </xf>
    <xf numFmtId="168" fontId="23" fillId="0" borderId="59" xfId="61" applyNumberFormat="1" applyFont="1" applyBorder="1" applyAlignment="1">
      <alignment horizontal="left"/>
      <protection/>
    </xf>
    <xf numFmtId="1" fontId="23" fillId="0" borderId="24" xfId="61" applyNumberFormat="1" applyFont="1" applyFill="1" applyBorder="1" applyAlignment="1">
      <alignment horizontal="centerContinuous"/>
      <protection/>
    </xf>
    <xf numFmtId="1" fontId="23" fillId="0" borderId="60" xfId="61" applyNumberFormat="1" applyFont="1" applyFill="1" applyBorder="1" applyAlignment="1">
      <alignment horizontal="centerContinuous"/>
      <protection/>
    </xf>
    <xf numFmtId="1" fontId="23" fillId="0" borderId="61" xfId="61" applyNumberFormat="1" applyFont="1" applyFill="1" applyBorder="1" applyAlignment="1">
      <alignment horizontal="centerContinuous"/>
      <protection/>
    </xf>
    <xf numFmtId="1" fontId="23" fillId="0" borderId="62" xfId="61" applyNumberFormat="1" applyFont="1" applyFill="1" applyBorder="1" applyAlignment="1">
      <alignment horizontal="centerContinuous"/>
      <protection/>
    </xf>
    <xf numFmtId="0" fontId="23" fillId="0" borderId="61" xfId="61" applyFont="1" applyFill="1" applyBorder="1" applyAlignment="1">
      <alignment horizontal="centerContinuous"/>
      <protection/>
    </xf>
    <xf numFmtId="0" fontId="11" fillId="0" borderId="23" xfId="61" applyFont="1" applyBorder="1">
      <alignment/>
      <protection/>
    </xf>
    <xf numFmtId="166" fontId="28" fillId="33" borderId="46" xfId="0" applyNumberFormat="1" applyFont="1" applyFill="1" applyBorder="1" applyAlignment="1">
      <alignment horizontal="centerContinuous"/>
    </xf>
    <xf numFmtId="166" fontId="33" fillId="0" borderId="15" xfId="0" applyNumberFormat="1" applyFont="1" applyBorder="1" applyAlignment="1">
      <alignment horizontal="centerContinuous" wrapText="1"/>
    </xf>
    <xf numFmtId="166" fontId="39" fillId="0" borderId="11" xfId="0" applyNumberFormat="1" applyFont="1" applyBorder="1" applyAlignment="1">
      <alignment horizontal="centerContinuous" wrapText="1"/>
    </xf>
    <xf numFmtId="166" fontId="33" fillId="0" borderId="11" xfId="0" applyNumberFormat="1" applyFont="1" applyBorder="1" applyAlignment="1">
      <alignment wrapText="1"/>
    </xf>
    <xf numFmtId="166" fontId="33" fillId="0" borderId="15" xfId="0" applyNumberFormat="1" applyFont="1" applyBorder="1" applyAlignment="1">
      <alignment horizontal="centerContinuous" vertical="top"/>
    </xf>
    <xf numFmtId="0" fontId="4" fillId="0" borderId="0" xfId="0" applyFont="1" applyBorder="1" applyAlignment="1">
      <alignment/>
    </xf>
    <xf numFmtId="3" fontId="4" fillId="0" borderId="0" xfId="0" applyNumberFormat="1" applyFont="1" applyBorder="1" applyAlignment="1">
      <alignment horizontal="fill"/>
    </xf>
    <xf numFmtId="166" fontId="4" fillId="0" borderId="0" xfId="0" applyNumberFormat="1" applyFont="1" applyBorder="1" applyAlignment="1">
      <alignment horizontal="fill"/>
    </xf>
    <xf numFmtId="3" fontId="20" fillId="0" borderId="13" xfId="0" applyNumberFormat="1" applyFont="1" applyBorder="1" applyAlignment="1">
      <alignment/>
    </xf>
    <xf numFmtId="3" fontId="20" fillId="0" borderId="0" xfId="0" applyNumberFormat="1" applyFont="1" applyBorder="1" applyAlignment="1">
      <alignment/>
    </xf>
    <xf numFmtId="3" fontId="20" fillId="0" borderId="0" xfId="0" applyNumberFormat="1" applyFont="1" applyBorder="1" applyAlignment="1">
      <alignment horizontal="fill"/>
    </xf>
    <xf numFmtId="166" fontId="20" fillId="0" borderId="0" xfId="0" applyNumberFormat="1" applyFont="1" applyBorder="1" applyAlignment="1">
      <alignment horizontal="fill"/>
    </xf>
    <xf numFmtId="166" fontId="20" fillId="0" borderId="12"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166" fontId="4" fillId="0" borderId="48" xfId="0" applyNumberFormat="1" applyFont="1" applyBorder="1" applyAlignment="1">
      <alignment/>
    </xf>
    <xf numFmtId="166" fontId="4" fillId="0" borderId="63" xfId="0" applyNumberFormat="1" applyFont="1" applyBorder="1" applyAlignment="1">
      <alignment/>
    </xf>
    <xf numFmtId="166" fontId="4" fillId="0" borderId="46" xfId="0" applyNumberFormat="1" applyFont="1" applyBorder="1" applyAlignment="1">
      <alignment/>
    </xf>
    <xf numFmtId="3" fontId="20" fillId="0" borderId="64" xfId="0" applyNumberFormat="1" applyFont="1" applyBorder="1" applyAlignment="1">
      <alignment/>
    </xf>
    <xf numFmtId="3" fontId="20" fillId="0" borderId="65" xfId="0" applyNumberFormat="1" applyFont="1" applyBorder="1" applyAlignment="1">
      <alignment/>
    </xf>
    <xf numFmtId="3" fontId="20" fillId="0" borderId="65" xfId="0" applyNumberFormat="1" applyFont="1" applyBorder="1" applyAlignment="1">
      <alignment horizontal="fill"/>
    </xf>
    <xf numFmtId="166" fontId="20" fillId="0" borderId="65" xfId="0" applyNumberFormat="1" applyFont="1" applyBorder="1" applyAlignment="1">
      <alignment horizontal="fill"/>
    </xf>
    <xf numFmtId="166" fontId="20" fillId="0" borderId="66" xfId="0" applyNumberFormat="1" applyFont="1" applyBorder="1" applyAlignment="1">
      <alignment/>
    </xf>
    <xf numFmtId="164" fontId="20" fillId="0" borderId="67" xfId="0" applyNumberFormat="1" applyFont="1" applyBorder="1" applyAlignment="1">
      <alignment/>
    </xf>
    <xf numFmtId="3" fontId="20" fillId="0" borderId="44" xfId="0" applyNumberFormat="1" applyFont="1" applyBorder="1" applyAlignment="1">
      <alignment/>
    </xf>
    <xf numFmtId="0" fontId="4" fillId="0" borderId="44" xfId="0" applyFont="1" applyBorder="1" applyAlignment="1">
      <alignment/>
    </xf>
    <xf numFmtId="3" fontId="4" fillId="0" borderId="44" xfId="0" applyNumberFormat="1" applyFont="1" applyBorder="1" applyAlignment="1">
      <alignment horizontal="fill"/>
    </xf>
    <xf numFmtId="166" fontId="4" fillId="0" borderId="44" xfId="0" applyNumberFormat="1" applyFont="1" applyBorder="1" applyAlignment="1">
      <alignment horizontal="fill"/>
    </xf>
    <xf numFmtId="166" fontId="4" fillId="0" borderId="68" xfId="0" applyNumberFormat="1" applyFont="1" applyBorder="1" applyAlignment="1">
      <alignment/>
    </xf>
    <xf numFmtId="166" fontId="20" fillId="0" borderId="67" xfId="0" applyNumberFormat="1" applyFont="1" applyBorder="1" applyAlignment="1">
      <alignment/>
    </xf>
    <xf numFmtId="166" fontId="20" fillId="0" borderId="10" xfId="0" applyNumberFormat="1" applyFont="1" applyBorder="1" applyAlignment="1">
      <alignment/>
    </xf>
    <xf numFmtId="166" fontId="4" fillId="0" borderId="0" xfId="0" applyNumberFormat="1" applyFont="1" applyBorder="1" applyAlignment="1">
      <alignment/>
    </xf>
    <xf numFmtId="0" fontId="40" fillId="0" borderId="47" xfId="61" applyFont="1" applyFill="1" applyBorder="1" applyAlignment="1">
      <alignment horizontal="centerContinuous"/>
      <protection/>
    </xf>
    <xf numFmtId="0" fontId="40" fillId="0" borderId="15" xfId="61" applyFont="1" applyFill="1" applyBorder="1" applyAlignment="1">
      <alignment horizontal="centerContinuous"/>
      <protection/>
    </xf>
    <xf numFmtId="1" fontId="23" fillId="0" borderId="0" xfId="61" applyNumberFormat="1" applyFont="1" applyFill="1" applyBorder="1" applyAlignment="1">
      <alignment horizontal="centerContinuous"/>
      <protection/>
    </xf>
    <xf numFmtId="0" fontId="23" fillId="0" borderId="0" xfId="61" applyFont="1" applyFill="1" applyBorder="1" applyAlignment="1">
      <alignment horizontal="centerContinuous"/>
      <protection/>
    </xf>
    <xf numFmtId="0" fontId="25" fillId="0" borderId="0" xfId="61" applyFont="1" applyFill="1" applyBorder="1" applyAlignment="1">
      <alignment horizontal="center"/>
      <protection/>
    </xf>
    <xf numFmtId="169" fontId="23" fillId="0" borderId="0" xfId="44" applyNumberFormat="1" applyFont="1" applyBorder="1" applyAlignment="1">
      <alignment/>
    </xf>
    <xf numFmtId="168" fontId="23" fillId="0" borderId="0" xfId="42" applyNumberFormat="1" applyFont="1" applyBorder="1" applyAlignment="1">
      <alignment/>
    </xf>
    <xf numFmtId="0" fontId="24" fillId="0" borderId="0" xfId="61" applyFont="1" applyBorder="1" applyAlignment="1">
      <alignment horizontal="left"/>
      <protection/>
    </xf>
    <xf numFmtId="0" fontId="18" fillId="0" borderId="0" xfId="61" applyBorder="1" applyAlignment="1">
      <alignment horizontal="centerContinuous"/>
      <protection/>
    </xf>
    <xf numFmtId="0" fontId="18" fillId="0" borderId="0" xfId="61" applyBorder="1">
      <alignment/>
      <protection/>
    </xf>
    <xf numFmtId="166" fontId="4" fillId="0" borderId="56" xfId="0" applyNumberFormat="1" applyFont="1" applyBorder="1" applyAlignment="1">
      <alignment/>
    </xf>
    <xf numFmtId="166" fontId="9" fillId="33" borderId="28" xfId="0" applyNumberFormat="1" applyFont="1" applyFill="1" applyBorder="1" applyAlignment="1">
      <alignment/>
    </xf>
    <xf numFmtId="166" fontId="9" fillId="33" borderId="30" xfId="0" applyNumberFormat="1" applyFont="1" applyFill="1" applyBorder="1" applyAlignment="1">
      <alignment/>
    </xf>
    <xf numFmtId="166" fontId="9" fillId="33" borderId="29" xfId="0" applyNumberFormat="1" applyFont="1" applyFill="1" applyBorder="1" applyAlignment="1">
      <alignment/>
    </xf>
    <xf numFmtId="166" fontId="33" fillId="0" borderId="23" xfId="0" applyNumberFormat="1" applyFont="1" applyBorder="1" applyAlignment="1">
      <alignment wrapText="1"/>
    </xf>
    <xf numFmtId="0" fontId="0" fillId="0" borderId="24" xfId="0" applyBorder="1" applyAlignment="1">
      <alignment wrapText="1"/>
    </xf>
    <xf numFmtId="0" fontId="0" fillId="0" borderId="25" xfId="0" applyBorder="1" applyAlignment="1">
      <alignment wrapText="1"/>
    </xf>
    <xf numFmtId="168" fontId="23" fillId="0" borderId="13" xfId="42" applyNumberFormat="1" applyFont="1" applyBorder="1" applyAlignment="1">
      <alignment/>
    </xf>
    <xf numFmtId="3" fontId="17" fillId="0" borderId="26" xfId="0" applyNumberFormat="1" applyFont="1" applyBorder="1" applyAlignment="1">
      <alignment/>
    </xf>
    <xf numFmtId="1" fontId="33" fillId="0" borderId="25" xfId="0" applyNumberFormat="1" applyFont="1" applyBorder="1" applyAlignment="1">
      <alignment horizontal="centerContinuous"/>
    </xf>
    <xf numFmtId="166" fontId="33" fillId="0" borderId="0" xfId="0" applyNumberFormat="1" applyFont="1" applyBorder="1" applyAlignment="1">
      <alignment/>
    </xf>
    <xf numFmtId="3" fontId="26" fillId="33" borderId="69" xfId="0" applyNumberFormat="1" applyFont="1" applyFill="1" applyBorder="1" applyAlignment="1">
      <alignment/>
    </xf>
    <xf numFmtId="3" fontId="26" fillId="33" borderId="47" xfId="0" applyNumberFormat="1" applyFont="1" applyFill="1" applyBorder="1" applyAlignment="1">
      <alignment/>
    </xf>
    <xf numFmtId="168" fontId="11" fillId="0" borderId="13" xfId="61" applyNumberFormat="1" applyFont="1" applyBorder="1">
      <alignment/>
      <protection/>
    </xf>
    <xf numFmtId="169" fontId="11" fillId="0" borderId="10" xfId="44" applyNumberFormat="1" applyFont="1" applyBorder="1" applyAlignment="1">
      <alignment/>
    </xf>
    <xf numFmtId="168" fontId="11" fillId="0" borderId="0" xfId="61" applyNumberFormat="1" applyFont="1" applyBorder="1">
      <alignment/>
      <protection/>
    </xf>
    <xf numFmtId="0" fontId="11" fillId="0" borderId="70" xfId="61" applyFont="1" applyBorder="1">
      <alignment/>
      <protection/>
    </xf>
    <xf numFmtId="0" fontId="4" fillId="0" borderId="0" xfId="61" applyFont="1">
      <alignment/>
      <protection/>
    </xf>
    <xf numFmtId="0" fontId="11" fillId="0" borderId="15" xfId="61" applyFont="1" applyFill="1" applyBorder="1" applyAlignment="1">
      <alignment horizontal="center" wrapText="1"/>
      <protection/>
    </xf>
    <xf numFmtId="0" fontId="11" fillId="0" borderId="16" xfId="61" applyFont="1" applyFill="1" applyBorder="1" applyAlignment="1">
      <alignment horizontal="center" wrapText="1"/>
      <protection/>
    </xf>
    <xf numFmtId="166" fontId="4" fillId="0" borderId="71" xfId="0" applyNumberFormat="1" applyFont="1" applyBorder="1" applyAlignment="1">
      <alignment/>
    </xf>
    <xf numFmtId="166" fontId="9" fillId="33" borderId="72" xfId="0" applyNumberFormat="1" applyFont="1" applyFill="1" applyBorder="1" applyAlignment="1">
      <alignment horizontal="left"/>
    </xf>
    <xf numFmtId="166" fontId="9" fillId="33" borderId="72" xfId="0" applyNumberFormat="1" applyFont="1" applyFill="1" applyBorder="1" applyAlignment="1">
      <alignment/>
    </xf>
    <xf numFmtId="166" fontId="9" fillId="33" borderId="73" xfId="0" applyNumberFormat="1" applyFont="1" applyFill="1" applyBorder="1" applyAlignment="1">
      <alignment/>
    </xf>
    <xf numFmtId="41" fontId="11" fillId="0" borderId="13" xfId="61" applyNumberFormat="1" applyFont="1" applyBorder="1" applyAlignment="1">
      <alignment/>
      <protection/>
    </xf>
    <xf numFmtId="41" fontId="11" fillId="0" borderId="10" xfId="61" applyNumberFormat="1" applyFont="1" applyBorder="1" applyAlignment="1">
      <alignment/>
      <protection/>
    </xf>
    <xf numFmtId="0" fontId="11" fillId="0" borderId="32" xfId="61" applyFont="1" applyBorder="1">
      <alignment/>
      <protection/>
    </xf>
    <xf numFmtId="0" fontId="11" fillId="0" borderId="12" xfId="0" applyFont="1" applyBorder="1" applyAlignment="1">
      <alignment/>
    </xf>
    <xf numFmtId="0" fontId="11" fillId="0" borderId="12" xfId="0" applyFont="1" applyBorder="1" applyAlignment="1">
      <alignment wrapText="1"/>
    </xf>
    <xf numFmtId="168" fontId="23" fillId="0" borderId="28" xfId="42" applyNumberFormat="1" applyFont="1" applyBorder="1" applyAlignment="1">
      <alignment/>
    </xf>
    <xf numFmtId="168" fontId="11" fillId="0" borderId="10" xfId="61" applyNumberFormat="1" applyFont="1" applyBorder="1">
      <alignment/>
      <protection/>
    </xf>
    <xf numFmtId="168" fontId="11" fillId="0" borderId="16" xfId="61" applyNumberFormat="1" applyFont="1" applyBorder="1">
      <alignment/>
      <protection/>
    </xf>
    <xf numFmtId="5" fontId="29" fillId="0" borderId="29" xfId="0" applyNumberFormat="1" applyFont="1" applyBorder="1" applyAlignment="1">
      <alignment/>
    </xf>
    <xf numFmtId="166" fontId="33" fillId="0" borderId="57" xfId="0" applyNumberFormat="1" applyFont="1" applyBorder="1" applyAlignment="1">
      <alignment/>
    </xf>
    <xf numFmtId="166" fontId="33" fillId="0" borderId="70" xfId="0" applyNumberFormat="1" applyFont="1" applyBorder="1" applyAlignment="1">
      <alignment horizontal="center"/>
    </xf>
    <xf numFmtId="166" fontId="40" fillId="0" borderId="29" xfId="0" applyNumberFormat="1" applyFont="1" applyBorder="1" applyAlignment="1">
      <alignment/>
    </xf>
    <xf numFmtId="3" fontId="4" fillId="0" borderId="57" xfId="0" applyNumberFormat="1" applyFont="1" applyBorder="1" applyAlignment="1">
      <alignment/>
    </xf>
    <xf numFmtId="3" fontId="4" fillId="0" borderId="57" xfId="0" applyNumberFormat="1" applyFont="1" applyBorder="1" applyAlignment="1">
      <alignment horizontal="fill"/>
    </xf>
    <xf numFmtId="166" fontId="4" fillId="0" borderId="57" xfId="0" applyNumberFormat="1" applyFont="1" applyBorder="1" applyAlignment="1">
      <alignment horizontal="fill"/>
    </xf>
    <xf numFmtId="166" fontId="4" fillId="0" borderId="74" xfId="0" applyNumberFormat="1" applyFont="1" applyBorder="1" applyAlignment="1">
      <alignment/>
    </xf>
    <xf numFmtId="166" fontId="4" fillId="0" borderId="58" xfId="0" applyNumberFormat="1" applyFont="1" applyBorder="1" applyAlignment="1">
      <alignment/>
    </xf>
    <xf numFmtId="166" fontId="3" fillId="0" borderId="21" xfId="0" applyNumberFormat="1" applyFont="1" applyBorder="1" applyAlignment="1">
      <alignment wrapText="1" shrinkToFit="1"/>
    </xf>
    <xf numFmtId="2" fontId="28" fillId="33" borderId="50" xfId="0" applyNumberFormat="1" applyFont="1" applyFill="1" applyBorder="1" applyAlignment="1">
      <alignment/>
    </xf>
    <xf numFmtId="0" fontId="44" fillId="0" borderId="0" xfId="0" applyFont="1" applyAlignment="1">
      <alignment/>
    </xf>
    <xf numFmtId="5" fontId="33" fillId="0" borderId="21" xfId="0" applyNumberFormat="1" applyFont="1" applyBorder="1" applyAlignment="1">
      <alignment/>
    </xf>
    <xf numFmtId="5" fontId="33" fillId="0" borderId="11" xfId="0" applyNumberFormat="1" applyFont="1" applyBorder="1" applyAlignment="1">
      <alignment/>
    </xf>
    <xf numFmtId="5" fontId="40" fillId="0" borderId="11" xfId="0" applyNumberFormat="1" applyFont="1" applyBorder="1" applyAlignment="1">
      <alignment/>
    </xf>
    <xf numFmtId="169" fontId="33" fillId="0" borderId="21" xfId="0" applyNumberFormat="1" applyFont="1" applyBorder="1" applyAlignment="1">
      <alignment/>
    </xf>
    <xf numFmtId="169" fontId="33" fillId="0" borderId="11" xfId="0" applyNumberFormat="1" applyFont="1" applyBorder="1" applyAlignment="1">
      <alignment/>
    </xf>
    <xf numFmtId="169" fontId="40" fillId="0" borderId="11" xfId="0" applyNumberFormat="1" applyFont="1" applyBorder="1" applyAlignment="1">
      <alignment/>
    </xf>
    <xf numFmtId="164" fontId="11" fillId="0" borderId="10" xfId="61" applyNumberFormat="1" applyFont="1" applyBorder="1">
      <alignment/>
      <protection/>
    </xf>
    <xf numFmtId="164" fontId="11" fillId="0" borderId="0" xfId="61" applyNumberFormat="1" applyFont="1" applyBorder="1">
      <alignment/>
      <protection/>
    </xf>
    <xf numFmtId="6" fontId="11" fillId="0" borderId="10" xfId="61" applyNumberFormat="1" applyFont="1" applyBorder="1">
      <alignment/>
      <protection/>
    </xf>
    <xf numFmtId="169" fontId="23" fillId="0" borderId="16" xfId="42" applyNumberFormat="1" applyFont="1" applyBorder="1" applyAlignment="1">
      <alignment/>
    </xf>
    <xf numFmtId="169" fontId="23" fillId="0" borderId="11" xfId="42" applyNumberFormat="1" applyFont="1" applyBorder="1" applyAlignment="1">
      <alignment/>
    </xf>
    <xf numFmtId="0" fontId="0" fillId="0" borderId="0" xfId="0" applyBorder="1" applyAlignment="1">
      <alignment/>
    </xf>
    <xf numFmtId="0" fontId="33" fillId="0" borderId="0" xfId="61" applyFont="1" applyBorder="1" applyAlignment="1">
      <alignment horizontal="center"/>
      <protection/>
    </xf>
    <xf numFmtId="0" fontId="46" fillId="0" borderId="0" xfId="58" applyFont="1">
      <alignment/>
      <protection/>
    </xf>
    <xf numFmtId="0" fontId="0" fillId="0" borderId="0" xfId="58">
      <alignment/>
      <protection/>
    </xf>
    <xf numFmtId="0" fontId="0" fillId="0" borderId="0" xfId="58" applyBorder="1" applyAlignment="1">
      <alignment horizontal="center"/>
      <protection/>
    </xf>
    <xf numFmtId="0" fontId="0" fillId="0" borderId="0" xfId="58" applyAlignment="1">
      <alignment horizontal="center"/>
      <protection/>
    </xf>
    <xf numFmtId="0" fontId="33" fillId="0" borderId="0" xfId="58" applyFont="1" applyBorder="1" applyAlignment="1">
      <alignment horizontal="center"/>
      <protection/>
    </xf>
    <xf numFmtId="0" fontId="33" fillId="0" borderId="0" xfId="58" applyFont="1">
      <alignment/>
      <protection/>
    </xf>
    <xf numFmtId="0" fontId="33" fillId="0" borderId="0" xfId="58" applyFont="1" applyAlignment="1">
      <alignment vertical="top"/>
      <protection/>
    </xf>
    <xf numFmtId="0" fontId="46" fillId="0" borderId="0" xfId="58" applyFont="1" applyAlignment="1">
      <alignment vertical="top"/>
      <protection/>
    </xf>
    <xf numFmtId="0" fontId="0" fillId="0" borderId="0" xfId="58" applyAlignment="1">
      <alignment vertical="top"/>
      <protection/>
    </xf>
    <xf numFmtId="0" fontId="39" fillId="0" borderId="0" xfId="58" applyFont="1" applyBorder="1" applyAlignment="1">
      <alignment horizontal="center" vertical="top"/>
      <protection/>
    </xf>
    <xf numFmtId="0" fontId="0" fillId="0" borderId="0" xfId="58" applyBorder="1" applyAlignment="1">
      <alignment horizontal="center" vertical="top"/>
      <protection/>
    </xf>
    <xf numFmtId="0" fontId="33" fillId="0" borderId="0" xfId="58" applyFont="1" applyBorder="1" applyAlignment="1">
      <alignment horizontal="center" vertical="top"/>
      <protection/>
    </xf>
    <xf numFmtId="0" fontId="39" fillId="0" borderId="0" xfId="58" applyFont="1" applyBorder="1" applyAlignment="1">
      <alignment vertical="top" wrapText="1"/>
      <protection/>
    </xf>
    <xf numFmtId="0" fontId="0" fillId="0" borderId="0" xfId="58" applyBorder="1" applyAlignment="1">
      <alignment vertical="top" wrapText="1"/>
      <protection/>
    </xf>
    <xf numFmtId="0" fontId="47" fillId="0" borderId="0" xfId="58" applyFont="1" applyBorder="1" applyAlignment="1">
      <alignment horizontal="center" vertical="top"/>
      <protection/>
    </xf>
    <xf numFmtId="0" fontId="48" fillId="0" borderId="0" xfId="58" applyFont="1" applyAlignment="1">
      <alignment vertical="top"/>
      <protection/>
    </xf>
    <xf numFmtId="3" fontId="20" fillId="0" borderId="20" xfId="0" applyNumberFormat="1" applyFont="1" applyBorder="1" applyAlignment="1">
      <alignment/>
    </xf>
    <xf numFmtId="0" fontId="12" fillId="0" borderId="0" xfId="59" applyFont="1">
      <alignment/>
      <protection/>
    </xf>
    <xf numFmtId="0" fontId="0" fillId="0" borderId="0" xfId="59">
      <alignment/>
      <protection/>
    </xf>
    <xf numFmtId="3" fontId="9" fillId="33" borderId="75" xfId="0" applyNumberFormat="1" applyFont="1" applyFill="1" applyBorder="1" applyAlignment="1">
      <alignment horizontal="left"/>
    </xf>
    <xf numFmtId="3" fontId="9" fillId="33" borderId="76" xfId="0" applyNumberFormat="1" applyFont="1" applyFill="1" applyBorder="1" applyAlignment="1">
      <alignment horizontal="left"/>
    </xf>
    <xf numFmtId="3" fontId="9" fillId="33" borderId="19" xfId="0" applyNumberFormat="1" applyFont="1" applyFill="1" applyBorder="1" applyAlignment="1">
      <alignment horizontal="left"/>
    </xf>
    <xf numFmtId="3" fontId="9" fillId="33" borderId="77" xfId="0" applyNumberFormat="1" applyFont="1" applyFill="1" applyBorder="1" applyAlignment="1">
      <alignment horizontal="left"/>
    </xf>
    <xf numFmtId="3" fontId="9" fillId="33" borderId="78" xfId="0" applyNumberFormat="1" applyFont="1" applyFill="1" applyBorder="1" applyAlignment="1">
      <alignment horizontal="left"/>
    </xf>
    <xf numFmtId="3" fontId="30" fillId="33" borderId="19" xfId="0" applyNumberFormat="1" applyFont="1" applyFill="1" applyBorder="1" applyAlignment="1">
      <alignment horizontal="left"/>
    </xf>
    <xf numFmtId="166" fontId="9" fillId="33" borderId="75" xfId="0" applyNumberFormat="1" applyFont="1" applyFill="1" applyBorder="1" applyAlignment="1">
      <alignment/>
    </xf>
    <xf numFmtId="166" fontId="9" fillId="33" borderId="79" xfId="0" applyNumberFormat="1" applyFont="1" applyFill="1" applyBorder="1" applyAlignment="1">
      <alignment/>
    </xf>
    <xf numFmtId="166" fontId="9" fillId="33" borderId="80" xfId="0" applyNumberFormat="1" applyFont="1" applyFill="1" applyBorder="1" applyAlignment="1">
      <alignment/>
    </xf>
    <xf numFmtId="166" fontId="9" fillId="33" borderId="81" xfId="0" applyNumberFormat="1" applyFont="1" applyFill="1" applyBorder="1" applyAlignment="1">
      <alignment/>
    </xf>
    <xf numFmtId="166" fontId="9" fillId="33" borderId="82" xfId="0" applyNumberFormat="1" applyFont="1" applyFill="1" applyBorder="1" applyAlignment="1">
      <alignment/>
    </xf>
    <xf numFmtId="166" fontId="9" fillId="33" borderId="83" xfId="0" applyNumberFormat="1" applyFont="1" applyFill="1" applyBorder="1" applyAlignment="1">
      <alignment/>
    </xf>
    <xf numFmtId="166" fontId="9" fillId="33" borderId="84" xfId="0" applyNumberFormat="1" applyFont="1" applyFill="1" applyBorder="1" applyAlignment="1">
      <alignment/>
    </xf>
    <xf numFmtId="3" fontId="9" fillId="33" borderId="18" xfId="0" applyNumberFormat="1" applyFont="1" applyFill="1" applyBorder="1" applyAlignment="1">
      <alignment/>
    </xf>
    <xf numFmtId="165" fontId="9" fillId="33" borderId="45" xfId="0" applyNumberFormat="1" applyFont="1" applyFill="1" applyBorder="1" applyAlignment="1">
      <alignment/>
    </xf>
    <xf numFmtId="165" fontId="9" fillId="33" borderId="43" xfId="0" applyNumberFormat="1" applyFont="1" applyFill="1" applyBorder="1" applyAlignment="1">
      <alignment/>
    </xf>
    <xf numFmtId="3" fontId="9" fillId="33" borderId="55" xfId="0" applyNumberFormat="1" applyFont="1" applyFill="1" applyBorder="1" applyAlignment="1">
      <alignment/>
    </xf>
    <xf numFmtId="166" fontId="9" fillId="33" borderId="85" xfId="0" applyNumberFormat="1" applyFont="1" applyFill="1" applyBorder="1" applyAlignment="1">
      <alignment/>
    </xf>
    <xf numFmtId="166" fontId="9" fillId="33" borderId="86" xfId="0" applyNumberFormat="1" applyFont="1" applyFill="1" applyBorder="1" applyAlignment="1">
      <alignment/>
    </xf>
    <xf numFmtId="3" fontId="9" fillId="33" borderId="45" xfId="0" applyNumberFormat="1" applyFont="1" applyFill="1" applyBorder="1" applyAlignment="1">
      <alignment/>
    </xf>
    <xf numFmtId="3" fontId="9" fillId="33" borderId="87" xfId="0" applyNumberFormat="1" applyFont="1" applyFill="1" applyBorder="1" applyAlignment="1">
      <alignment/>
    </xf>
    <xf numFmtId="3" fontId="9" fillId="33" borderId="88" xfId="0" applyNumberFormat="1" applyFont="1" applyFill="1" applyBorder="1" applyAlignment="1">
      <alignment/>
    </xf>
    <xf numFmtId="3" fontId="9" fillId="33" borderId="89" xfId="0" applyNumberFormat="1" applyFont="1" applyFill="1" applyBorder="1" applyAlignment="1">
      <alignment/>
    </xf>
    <xf numFmtId="166" fontId="9" fillId="33" borderId="90" xfId="0" applyNumberFormat="1" applyFont="1" applyFill="1" applyBorder="1" applyAlignment="1">
      <alignment/>
    </xf>
    <xf numFmtId="166" fontId="9" fillId="33" borderId="91" xfId="0" applyNumberFormat="1" applyFont="1" applyFill="1" applyBorder="1" applyAlignment="1">
      <alignment/>
    </xf>
    <xf numFmtId="166" fontId="9" fillId="33" borderId="92" xfId="0" applyNumberFormat="1" applyFont="1" applyFill="1" applyBorder="1" applyAlignment="1">
      <alignment/>
    </xf>
    <xf numFmtId="3" fontId="9" fillId="33" borderId="19" xfId="0" applyNumberFormat="1" applyFont="1" applyFill="1" applyBorder="1" applyAlignment="1">
      <alignment/>
    </xf>
    <xf numFmtId="166" fontId="9" fillId="33" borderId="93" xfId="0" applyNumberFormat="1" applyFont="1" applyFill="1" applyBorder="1" applyAlignment="1">
      <alignment/>
    </xf>
    <xf numFmtId="3" fontId="9" fillId="33" borderId="0" xfId="0" applyNumberFormat="1" applyFont="1" applyFill="1" applyAlignment="1">
      <alignment/>
    </xf>
    <xf numFmtId="3" fontId="9" fillId="33" borderId="94" xfId="0" applyNumberFormat="1" applyFont="1" applyFill="1" applyBorder="1" applyAlignment="1">
      <alignment/>
    </xf>
    <xf numFmtId="166" fontId="9" fillId="33" borderId="95" xfId="0" applyNumberFormat="1" applyFont="1" applyFill="1" applyBorder="1" applyAlignment="1">
      <alignment/>
    </xf>
    <xf numFmtId="166" fontId="9" fillId="33" borderId="96" xfId="0" applyNumberFormat="1" applyFont="1" applyFill="1" applyBorder="1" applyAlignment="1">
      <alignment/>
    </xf>
    <xf numFmtId="166" fontId="9" fillId="33" borderId="88" xfId="0" applyNumberFormat="1" applyFont="1" applyFill="1" applyBorder="1" applyAlignment="1">
      <alignment/>
    </xf>
    <xf numFmtId="3" fontId="9" fillId="33" borderId="43" xfId="0" applyNumberFormat="1" applyFont="1" applyFill="1" applyBorder="1" applyAlignment="1">
      <alignment/>
    </xf>
    <xf numFmtId="3" fontId="30" fillId="33" borderId="19" xfId="0" applyNumberFormat="1" applyFont="1" applyFill="1" applyBorder="1" applyAlignment="1">
      <alignment/>
    </xf>
    <xf numFmtId="3" fontId="30" fillId="33" borderId="88" xfId="0" applyNumberFormat="1" applyFont="1" applyFill="1" applyBorder="1" applyAlignment="1">
      <alignment/>
    </xf>
    <xf numFmtId="3" fontId="30" fillId="33" borderId="0" xfId="0" applyNumberFormat="1" applyFont="1" applyFill="1" applyAlignment="1">
      <alignment/>
    </xf>
    <xf numFmtId="3" fontId="30" fillId="33" borderId="94" xfId="0" applyNumberFormat="1" applyFont="1" applyFill="1" applyBorder="1" applyAlignment="1">
      <alignment/>
    </xf>
    <xf numFmtId="0" fontId="11" fillId="0" borderId="13" xfId="0" applyFont="1" applyBorder="1" applyAlignment="1">
      <alignment/>
    </xf>
    <xf numFmtId="3" fontId="30" fillId="33" borderId="18" xfId="0" applyNumberFormat="1" applyFont="1" applyFill="1" applyBorder="1" applyAlignment="1">
      <alignment horizontal="centerContinuous" wrapText="1"/>
    </xf>
    <xf numFmtId="3" fontId="30" fillId="33" borderId="0" xfId="0" applyNumberFormat="1" applyFont="1" applyFill="1" applyAlignment="1">
      <alignment horizontal="centerContinuous"/>
    </xf>
    <xf numFmtId="3" fontId="30" fillId="33" borderId="19" xfId="0" applyNumberFormat="1" applyFont="1" applyFill="1" applyBorder="1" applyAlignment="1">
      <alignment horizontal="centerContinuous"/>
    </xf>
    <xf numFmtId="3" fontId="30" fillId="33" borderId="94" xfId="0" applyNumberFormat="1" applyFont="1" applyFill="1" applyBorder="1" applyAlignment="1">
      <alignment horizontal="centerContinuous"/>
    </xf>
    <xf numFmtId="3" fontId="30" fillId="33" borderId="97" xfId="0" applyNumberFormat="1" applyFont="1" applyFill="1" applyBorder="1" applyAlignment="1">
      <alignment horizontal="right"/>
    </xf>
    <xf numFmtId="3" fontId="30" fillId="33" borderId="98" xfId="0" applyNumberFormat="1" applyFont="1" applyFill="1" applyBorder="1" applyAlignment="1">
      <alignment horizontal="right"/>
    </xf>
    <xf numFmtId="3" fontId="30" fillId="33" borderId="99" xfId="0" applyNumberFormat="1" applyFont="1" applyFill="1" applyBorder="1" applyAlignment="1">
      <alignment horizontal="right"/>
    </xf>
    <xf numFmtId="3" fontId="30" fillId="33" borderId="100" xfId="0" applyNumberFormat="1" applyFont="1" applyFill="1" applyBorder="1" applyAlignment="1">
      <alignment horizontal="right"/>
    </xf>
    <xf numFmtId="1" fontId="33" fillId="0" borderId="23" xfId="0" applyNumberFormat="1" applyFont="1" applyBorder="1" applyAlignment="1">
      <alignment horizontal="right"/>
    </xf>
    <xf numFmtId="1" fontId="33" fillId="0" borderId="24" xfId="0" applyNumberFormat="1" applyFont="1" applyBorder="1" applyAlignment="1">
      <alignment horizontal="left"/>
    </xf>
    <xf numFmtId="1" fontId="33" fillId="0" borderId="24" xfId="0" applyNumberFormat="1" applyFont="1" applyBorder="1" applyAlignment="1">
      <alignment horizontal="right"/>
    </xf>
    <xf numFmtId="166" fontId="39" fillId="0" borderId="11" xfId="0" applyNumberFormat="1" applyFont="1" applyBorder="1" applyAlignment="1">
      <alignment horizontal="left"/>
    </xf>
    <xf numFmtId="166" fontId="28" fillId="33" borderId="53" xfId="0" applyNumberFormat="1" applyFont="1" applyFill="1" applyBorder="1" applyAlignment="1">
      <alignment/>
    </xf>
    <xf numFmtId="166" fontId="4" fillId="0" borderId="58" xfId="0" applyNumberFormat="1" applyFont="1" applyBorder="1" applyAlignment="1">
      <alignment horizontal="fill"/>
    </xf>
    <xf numFmtId="166" fontId="4" fillId="0" borderId="101" xfId="0" applyNumberFormat="1" applyFont="1" applyBorder="1" applyAlignment="1">
      <alignment horizontal="fill"/>
    </xf>
    <xf numFmtId="166" fontId="4" fillId="0" borderId="102" xfId="0" applyNumberFormat="1" applyFont="1" applyBorder="1" applyAlignment="1">
      <alignment horizontal="fill"/>
    </xf>
    <xf numFmtId="166" fontId="4" fillId="0" borderId="103" xfId="0" applyNumberFormat="1" applyFont="1" applyBorder="1" applyAlignment="1">
      <alignment horizontal="fill"/>
    </xf>
    <xf numFmtId="166" fontId="4" fillId="0" borderId="24" xfId="0" applyNumberFormat="1" applyFont="1" applyBorder="1" applyAlignment="1">
      <alignment/>
    </xf>
    <xf numFmtId="166" fontId="4" fillId="0" borderId="10" xfId="0" applyNumberFormat="1" applyFont="1" applyBorder="1" applyAlignment="1">
      <alignment horizontal="centerContinuous"/>
    </xf>
    <xf numFmtId="38" fontId="33" fillId="0" borderId="21" xfId="0" applyNumberFormat="1" applyFont="1" applyBorder="1" applyAlignment="1">
      <alignment/>
    </xf>
    <xf numFmtId="0" fontId="33" fillId="0" borderId="0" xfId="58" applyFont="1" applyAlignment="1">
      <alignment horizontal="center"/>
      <protection/>
    </xf>
    <xf numFmtId="0" fontId="33" fillId="0" borderId="0" xfId="58" applyFont="1" applyAlignment="1">
      <alignment horizontal="center" vertical="top"/>
      <protection/>
    </xf>
    <xf numFmtId="0" fontId="0" fillId="0" borderId="0" xfId="58" applyAlignment="1">
      <alignment horizontal="center" vertical="top"/>
      <protection/>
    </xf>
    <xf numFmtId="0" fontId="33" fillId="0" borderId="0" xfId="0" applyFont="1" applyAlignment="1">
      <alignment horizontal="center"/>
    </xf>
    <xf numFmtId="0" fontId="11" fillId="0" borderId="0" xfId="58" applyFont="1">
      <alignment/>
      <protection/>
    </xf>
    <xf numFmtId="0" fontId="51" fillId="0" borderId="0" xfId="58" applyFont="1">
      <alignment/>
      <protection/>
    </xf>
    <xf numFmtId="0" fontId="11" fillId="0" borderId="0" xfId="58" applyFont="1" applyAlignment="1">
      <alignment horizontal="center"/>
      <protection/>
    </xf>
    <xf numFmtId="37" fontId="33" fillId="0" borderId="0" xfId="58" applyNumberFormat="1" applyFont="1" applyAlignment="1">
      <alignment horizontal="center" vertical="top"/>
      <protection/>
    </xf>
    <xf numFmtId="0" fontId="47" fillId="0" borderId="0" xfId="58" applyFont="1">
      <alignment/>
      <protection/>
    </xf>
    <xf numFmtId="3" fontId="4" fillId="0" borderId="21" xfId="0" applyNumberFormat="1" applyFont="1" applyBorder="1" applyAlignment="1">
      <alignment/>
    </xf>
    <xf numFmtId="3" fontId="4" fillId="0" borderId="20" xfId="0" applyNumberFormat="1" applyFont="1" applyBorder="1" applyAlignment="1">
      <alignment/>
    </xf>
    <xf numFmtId="3" fontId="4" fillId="0" borderId="57" xfId="0" applyNumberFormat="1" applyFont="1" applyBorder="1" applyAlignment="1">
      <alignment/>
    </xf>
    <xf numFmtId="3" fontId="20" fillId="0" borderId="0" xfId="61" applyNumberFormat="1" applyFont="1" applyAlignment="1">
      <alignment horizontal="center"/>
      <protection/>
    </xf>
    <xf numFmtId="166" fontId="33" fillId="0" borderId="11" xfId="0" applyNumberFormat="1" applyFont="1" applyBorder="1" applyAlignment="1">
      <alignment horizontal="center" vertical="top"/>
    </xf>
    <xf numFmtId="5" fontId="33" fillId="0" borderId="22" xfId="0" applyNumberFormat="1" applyFont="1" applyBorder="1" applyAlignment="1">
      <alignment/>
    </xf>
    <xf numFmtId="37" fontId="33" fillId="0" borderId="22" xfId="0" applyNumberFormat="1" applyFont="1" applyBorder="1" applyAlignment="1">
      <alignment/>
    </xf>
    <xf numFmtId="37" fontId="33" fillId="0" borderId="16" xfId="0" applyNumberFormat="1" applyFont="1" applyBorder="1" applyAlignment="1">
      <alignment/>
    </xf>
    <xf numFmtId="5" fontId="40" fillId="0" borderId="16" xfId="0" applyNumberFormat="1" applyFont="1" applyBorder="1" applyAlignment="1">
      <alignment/>
    </xf>
    <xf numFmtId="3" fontId="21" fillId="0" borderId="0" xfId="57" applyNumberFormat="1" applyFont="1" applyAlignment="1">
      <alignment/>
      <protection/>
    </xf>
    <xf numFmtId="0" fontId="23" fillId="0" borderId="32" xfId="60" applyFont="1" applyBorder="1" applyAlignment="1">
      <alignment horizontal="center"/>
      <protection/>
    </xf>
    <xf numFmtId="0" fontId="23" fillId="0" borderId="11" xfId="60" applyFont="1" applyBorder="1" applyAlignment="1">
      <alignment horizontal="center"/>
      <protection/>
    </xf>
    <xf numFmtId="0" fontId="23" fillId="0" borderId="16" xfId="60" applyFont="1" applyBorder="1" applyAlignment="1">
      <alignment horizontal="center"/>
      <protection/>
    </xf>
    <xf numFmtId="0" fontId="11" fillId="0" borderId="34" xfId="60" applyFont="1" applyBorder="1">
      <alignment/>
      <protection/>
    </xf>
    <xf numFmtId="0" fontId="11" fillId="0" borderId="34" xfId="60" applyFont="1" applyBorder="1" applyAlignment="1">
      <alignment horizontal="center"/>
      <protection/>
    </xf>
    <xf numFmtId="0" fontId="46" fillId="0" borderId="0" xfId="60" applyFont="1">
      <alignment/>
      <protection/>
    </xf>
    <xf numFmtId="166" fontId="4" fillId="0" borderId="21" xfId="57" applyNumberFormat="1" applyFont="1" applyBorder="1">
      <alignment/>
      <protection/>
    </xf>
    <xf numFmtId="166" fontId="4" fillId="0" borderId="0" xfId="57" applyNumberFormat="1" applyFont="1" applyBorder="1">
      <alignment/>
      <protection/>
    </xf>
    <xf numFmtId="166" fontId="4" fillId="0" borderId="10" xfId="57" applyNumberFormat="1" applyFont="1" applyBorder="1">
      <alignment/>
      <protection/>
    </xf>
    <xf numFmtId="5" fontId="23" fillId="0" borderId="29" xfId="60" applyNumberFormat="1" applyFont="1" applyBorder="1">
      <alignment/>
      <protection/>
    </xf>
    <xf numFmtId="37" fontId="4" fillId="0" borderId="13" xfId="0" applyNumberFormat="1" applyFont="1" applyBorder="1" applyAlignment="1">
      <alignment/>
    </xf>
    <xf numFmtId="37" fontId="4" fillId="0" borderId="21" xfId="0" applyNumberFormat="1" applyFont="1" applyBorder="1" applyAlignment="1">
      <alignment/>
    </xf>
    <xf numFmtId="37" fontId="4" fillId="0" borderId="22" xfId="0" applyNumberFormat="1" applyFont="1" applyBorder="1" applyAlignment="1">
      <alignment/>
    </xf>
    <xf numFmtId="37" fontId="4" fillId="0" borderId="35" xfId="0" applyNumberFormat="1" applyFont="1" applyBorder="1" applyAlignment="1">
      <alignment/>
    </xf>
    <xf numFmtId="0" fontId="11" fillId="0" borderId="14" xfId="60" applyFont="1" applyBorder="1">
      <alignment/>
      <protection/>
    </xf>
    <xf numFmtId="0" fontId="11" fillId="0" borderId="14" xfId="60" applyFont="1" applyBorder="1" applyAlignment="1">
      <alignment horizontal="center"/>
      <protection/>
    </xf>
    <xf numFmtId="37" fontId="4" fillId="0" borderId="15" xfId="0" applyNumberFormat="1" applyFont="1" applyBorder="1" applyAlignment="1">
      <alignment/>
    </xf>
    <xf numFmtId="37" fontId="4" fillId="0" borderId="11" xfId="0" applyNumberFormat="1" applyFont="1" applyBorder="1" applyAlignment="1">
      <alignment/>
    </xf>
    <xf numFmtId="37" fontId="4" fillId="0" borderId="16" xfId="0" applyNumberFormat="1" applyFont="1" applyBorder="1" applyAlignment="1">
      <alignment/>
    </xf>
    <xf numFmtId="37" fontId="4" fillId="0" borderId="104" xfId="0" applyNumberFormat="1" applyFont="1" applyBorder="1" applyAlignment="1">
      <alignment/>
    </xf>
    <xf numFmtId="0" fontId="23" fillId="0" borderId="13" xfId="60" applyFont="1" applyBorder="1" applyAlignment="1">
      <alignment horizontal="left"/>
      <protection/>
    </xf>
    <xf numFmtId="37" fontId="23" fillId="0" borderId="13" xfId="60" applyNumberFormat="1" applyFont="1" applyBorder="1">
      <alignment/>
      <protection/>
    </xf>
    <xf numFmtId="37" fontId="23" fillId="0" borderId="0" xfId="60" applyNumberFormat="1" applyFont="1" applyBorder="1">
      <alignment/>
      <protection/>
    </xf>
    <xf numFmtId="5" fontId="23" fillId="0" borderId="0" xfId="60" applyNumberFormat="1" applyFont="1" applyBorder="1">
      <alignment/>
      <protection/>
    </xf>
    <xf numFmtId="5" fontId="23" fillId="0" borderId="12" xfId="60" applyNumberFormat="1" applyFont="1" applyBorder="1">
      <alignment/>
      <protection/>
    </xf>
    <xf numFmtId="0" fontId="11" fillId="0" borderId="15" xfId="60" applyFont="1" applyBorder="1">
      <alignment/>
      <protection/>
    </xf>
    <xf numFmtId="0" fontId="11" fillId="0" borderId="11" xfId="60" applyFont="1" applyBorder="1">
      <alignment/>
      <protection/>
    </xf>
    <xf numFmtId="0" fontId="11" fillId="0" borderId="16" xfId="60" applyFont="1" applyBorder="1">
      <alignment/>
      <protection/>
    </xf>
    <xf numFmtId="0" fontId="11" fillId="0" borderId="35" xfId="60" applyFont="1" applyBorder="1">
      <alignment/>
      <protection/>
    </xf>
    <xf numFmtId="0" fontId="18" fillId="0" borderId="74" xfId="60" applyBorder="1">
      <alignment/>
      <protection/>
    </xf>
    <xf numFmtId="0" fontId="11" fillId="0" borderId="74" xfId="60" applyFont="1" applyBorder="1">
      <alignment/>
      <protection/>
    </xf>
    <xf numFmtId="0" fontId="11" fillId="0" borderId="104" xfId="60" applyFont="1" applyBorder="1">
      <alignment/>
      <protection/>
    </xf>
    <xf numFmtId="0" fontId="18" fillId="0" borderId="104" xfId="60" applyBorder="1">
      <alignment/>
      <protection/>
    </xf>
    <xf numFmtId="0" fontId="23" fillId="0" borderId="56" xfId="60" applyFont="1" applyBorder="1">
      <alignment/>
      <protection/>
    </xf>
    <xf numFmtId="0" fontId="18" fillId="0" borderId="29" xfId="60" applyBorder="1">
      <alignment/>
      <protection/>
    </xf>
    <xf numFmtId="37" fontId="23" fillId="0" borderId="28" xfId="60" applyNumberFormat="1" applyFont="1" applyBorder="1">
      <alignment/>
      <protection/>
    </xf>
    <xf numFmtId="37" fontId="23" fillId="0" borderId="29" xfId="60" applyNumberFormat="1" applyFont="1" applyBorder="1">
      <alignment/>
      <protection/>
    </xf>
    <xf numFmtId="5" fontId="23" fillId="0" borderId="56" xfId="60" applyNumberFormat="1" applyFont="1" applyBorder="1">
      <alignment/>
      <protection/>
    </xf>
    <xf numFmtId="0" fontId="18" fillId="0" borderId="0" xfId="58" applyFont="1" applyBorder="1" applyAlignment="1">
      <alignment horizontal="center"/>
      <protection/>
    </xf>
    <xf numFmtId="0" fontId="53" fillId="0" borderId="0" xfId="58" applyFont="1">
      <alignment/>
      <protection/>
    </xf>
    <xf numFmtId="0" fontId="18" fillId="0" borderId="0" xfId="58" applyFont="1" applyAlignment="1">
      <alignment horizontal="center"/>
      <protection/>
    </xf>
    <xf numFmtId="0" fontId="18" fillId="0" borderId="0" xfId="58" applyFont="1">
      <alignment/>
      <protection/>
    </xf>
    <xf numFmtId="164" fontId="33" fillId="0" borderId="0" xfId="58" applyNumberFormat="1" applyFont="1" applyAlignment="1">
      <alignment horizontal="center" vertical="top"/>
      <protection/>
    </xf>
    <xf numFmtId="164" fontId="11" fillId="0" borderId="0" xfId="58" applyNumberFormat="1" applyFont="1" applyAlignment="1">
      <alignment horizontal="center"/>
      <protection/>
    </xf>
    <xf numFmtId="164" fontId="33" fillId="0" borderId="0" xfId="58" applyNumberFormat="1" applyFont="1" applyAlignment="1">
      <alignment horizontal="center"/>
      <protection/>
    </xf>
    <xf numFmtId="166" fontId="0" fillId="0" borderId="0" xfId="57" applyNumberFormat="1">
      <alignment/>
      <protection/>
    </xf>
    <xf numFmtId="166" fontId="7" fillId="0" borderId="0" xfId="57" applyNumberFormat="1" applyFont="1" applyAlignment="1">
      <alignment horizontal="centerContinuous"/>
      <protection/>
    </xf>
    <xf numFmtId="166" fontId="0" fillId="0" borderId="0" xfId="57" applyNumberFormat="1" applyAlignment="1">
      <alignment horizontal="centerContinuous"/>
      <protection/>
    </xf>
    <xf numFmtId="166" fontId="8" fillId="0" borderId="0" xfId="57" applyNumberFormat="1" applyFont="1" applyAlignment="1">
      <alignment horizontal="centerContinuous"/>
      <protection/>
    </xf>
    <xf numFmtId="166" fontId="6" fillId="33" borderId="0" xfId="57" applyNumberFormat="1" applyFont="1" applyFill="1" applyAlignment="1">
      <alignment/>
      <protection/>
    </xf>
    <xf numFmtId="166" fontId="30" fillId="33" borderId="105" xfId="57" applyNumberFormat="1" applyFont="1" applyFill="1" applyBorder="1" applyAlignment="1">
      <alignment/>
      <protection/>
    </xf>
    <xf numFmtId="166" fontId="30" fillId="33" borderId="45" xfId="57" applyNumberFormat="1" applyFont="1" applyFill="1" applyBorder="1" applyAlignment="1">
      <alignment/>
      <protection/>
    </xf>
    <xf numFmtId="1" fontId="30" fillId="33" borderId="106" xfId="57" applyNumberFormat="1" applyFont="1" applyFill="1" applyBorder="1" applyAlignment="1">
      <alignment horizontal="centerContinuous" wrapText="1"/>
      <protection/>
    </xf>
    <xf numFmtId="166" fontId="0" fillId="0" borderId="0" xfId="57" applyNumberFormat="1" applyBorder="1">
      <alignment/>
      <protection/>
    </xf>
    <xf numFmtId="166" fontId="30" fillId="33" borderId="13" xfId="57" applyNumberFormat="1" applyFont="1" applyFill="1" applyBorder="1" applyAlignment="1">
      <alignment/>
      <protection/>
    </xf>
    <xf numFmtId="166" fontId="30" fillId="33" borderId="0" xfId="57" applyNumberFormat="1" applyFont="1" applyFill="1" applyAlignment="1">
      <alignment/>
      <protection/>
    </xf>
    <xf numFmtId="166" fontId="30" fillId="33" borderId="107" xfId="57" applyNumberFormat="1" applyFont="1" applyFill="1" applyBorder="1" applyAlignment="1">
      <alignment horizontal="center"/>
      <protection/>
    </xf>
    <xf numFmtId="166" fontId="30" fillId="33" borderId="10" xfId="57" applyNumberFormat="1" applyFont="1" applyFill="1" applyBorder="1" applyAlignment="1">
      <alignment horizontal="center"/>
      <protection/>
    </xf>
    <xf numFmtId="166" fontId="30" fillId="33" borderId="108" xfId="57" applyNumberFormat="1" applyFont="1" applyFill="1" applyBorder="1" applyAlignment="1">
      <alignment horizontal="center"/>
      <protection/>
    </xf>
    <xf numFmtId="166" fontId="30" fillId="33" borderId="109" xfId="57" applyNumberFormat="1" applyFont="1" applyFill="1" applyBorder="1" applyAlignment="1">
      <alignment horizontal="center"/>
      <protection/>
    </xf>
    <xf numFmtId="166" fontId="30" fillId="33" borderId="110" xfId="57" applyNumberFormat="1" applyFont="1" applyFill="1" applyBorder="1" applyAlignment="1">
      <alignment horizontal="center"/>
      <protection/>
    </xf>
    <xf numFmtId="166" fontId="30" fillId="33" borderId="13" xfId="57" applyNumberFormat="1" applyFont="1" applyFill="1" applyBorder="1" applyAlignment="1">
      <alignment horizontal="center"/>
      <protection/>
    </xf>
    <xf numFmtId="166" fontId="30" fillId="33" borderId="78" xfId="57" applyNumberFormat="1" applyFont="1" applyFill="1" applyBorder="1" applyAlignment="1">
      <alignment horizontal="center"/>
      <protection/>
    </xf>
    <xf numFmtId="166" fontId="30" fillId="33" borderId="12" xfId="57" applyNumberFormat="1" applyFont="1" applyFill="1" applyBorder="1" applyAlignment="1">
      <alignment horizontal="center"/>
      <protection/>
    </xf>
    <xf numFmtId="166" fontId="30" fillId="33" borderId="111" xfId="57" applyNumberFormat="1" applyFont="1" applyFill="1" applyBorder="1" applyAlignment="1">
      <alignment horizontal="center"/>
      <protection/>
    </xf>
    <xf numFmtId="166" fontId="9" fillId="33" borderId="112" xfId="57" applyNumberFormat="1" applyFont="1" applyFill="1" applyBorder="1" applyAlignment="1">
      <alignment/>
      <protection/>
    </xf>
    <xf numFmtId="166" fontId="9" fillId="33" borderId="113" xfId="57" applyNumberFormat="1" applyFont="1" applyFill="1" applyBorder="1" applyAlignment="1">
      <alignment/>
      <protection/>
    </xf>
    <xf numFmtId="166" fontId="9" fillId="33" borderId="114" xfId="57" applyNumberFormat="1" applyFont="1" applyFill="1" applyBorder="1" applyAlignment="1">
      <alignment/>
      <protection/>
    </xf>
    <xf numFmtId="166" fontId="9" fillId="33" borderId="115" xfId="57" applyNumberFormat="1" applyFont="1" applyFill="1" applyBorder="1" applyAlignment="1">
      <alignment/>
      <protection/>
    </xf>
    <xf numFmtId="166" fontId="9" fillId="33" borderId="116" xfId="57" applyNumberFormat="1" applyFont="1" applyFill="1" applyBorder="1" applyAlignment="1">
      <alignment/>
      <protection/>
    </xf>
    <xf numFmtId="166" fontId="9" fillId="33" borderId="65" xfId="57" applyNumberFormat="1" applyFont="1" applyFill="1" applyBorder="1" applyAlignment="1">
      <alignment/>
      <protection/>
    </xf>
    <xf numFmtId="166" fontId="9" fillId="33" borderId="117" xfId="57" applyNumberFormat="1" applyFont="1" applyFill="1" applyBorder="1" applyAlignment="1">
      <alignment/>
      <protection/>
    </xf>
    <xf numFmtId="166" fontId="9" fillId="33" borderId="114" xfId="57" applyNumberFormat="1" applyFont="1" applyFill="1" applyBorder="1" applyAlignment="1">
      <alignment horizontal="right"/>
      <protection/>
    </xf>
    <xf numFmtId="166" fontId="9" fillId="33" borderId="118" xfId="57" applyNumberFormat="1" applyFont="1" applyFill="1" applyBorder="1" applyAlignment="1">
      <alignment/>
      <protection/>
    </xf>
    <xf numFmtId="166" fontId="9" fillId="33" borderId="119" xfId="57" applyNumberFormat="1" applyFont="1" applyFill="1" applyBorder="1" applyAlignment="1">
      <alignment/>
      <protection/>
    </xf>
    <xf numFmtId="166" fontId="9" fillId="33" borderId="120" xfId="57" applyNumberFormat="1" applyFont="1" applyFill="1" applyBorder="1" applyAlignment="1">
      <alignment/>
      <protection/>
    </xf>
    <xf numFmtId="166" fontId="9" fillId="33" borderId="121" xfId="57" applyNumberFormat="1" applyFont="1" applyFill="1" applyBorder="1" applyAlignment="1">
      <alignment/>
      <protection/>
    </xf>
    <xf numFmtId="166" fontId="9" fillId="33" borderId="122" xfId="57" applyNumberFormat="1" applyFont="1" applyFill="1" applyBorder="1" applyAlignment="1">
      <alignment horizontal="left"/>
      <protection/>
    </xf>
    <xf numFmtId="3" fontId="9" fillId="33" borderId="118" xfId="57" applyNumberFormat="1" applyFont="1" applyFill="1" applyBorder="1" applyAlignment="1">
      <alignment/>
      <protection/>
    </xf>
    <xf numFmtId="166" fontId="11" fillId="0" borderId="122" xfId="57" applyNumberFormat="1" applyFont="1" applyBorder="1">
      <alignment/>
      <protection/>
    </xf>
    <xf numFmtId="166" fontId="11" fillId="0" borderId="120" xfId="57" applyNumberFormat="1" applyFont="1" applyFill="1" applyBorder="1">
      <alignment/>
      <protection/>
    </xf>
    <xf numFmtId="166" fontId="31" fillId="33" borderId="27" xfId="57" applyNumberFormat="1" applyFont="1" applyFill="1" applyBorder="1" applyAlignment="1">
      <alignment horizontal="center"/>
      <protection/>
    </xf>
    <xf numFmtId="166" fontId="31" fillId="33" borderId="26" xfId="57" applyNumberFormat="1" applyFont="1" applyFill="1" applyBorder="1" applyAlignment="1">
      <alignment/>
      <protection/>
    </xf>
    <xf numFmtId="166" fontId="31" fillId="33" borderId="123" xfId="57" applyNumberFormat="1" applyFont="1" applyFill="1" applyBorder="1" applyAlignment="1">
      <alignment/>
      <protection/>
    </xf>
    <xf numFmtId="166" fontId="31" fillId="33" borderId="124" xfId="57" applyNumberFormat="1" applyFont="1" applyFill="1" applyBorder="1" applyAlignment="1">
      <alignment/>
      <protection/>
    </xf>
    <xf numFmtId="166" fontId="31" fillId="33" borderId="125" xfId="57" applyNumberFormat="1" applyFont="1" applyFill="1" applyBorder="1" applyAlignment="1">
      <alignment/>
      <protection/>
    </xf>
    <xf numFmtId="166" fontId="31" fillId="33" borderId="126" xfId="57" applyNumberFormat="1" applyFont="1" applyFill="1" applyBorder="1" applyAlignment="1">
      <alignment/>
      <protection/>
    </xf>
    <xf numFmtId="166" fontId="9" fillId="33" borderId="13" xfId="57" applyNumberFormat="1" applyFont="1" applyFill="1" applyBorder="1" applyAlignment="1">
      <alignment horizontal="left"/>
      <protection/>
    </xf>
    <xf numFmtId="166" fontId="4" fillId="0" borderId="63" xfId="57" applyNumberFormat="1" applyFont="1" applyBorder="1">
      <alignment/>
      <protection/>
    </xf>
    <xf numFmtId="166" fontId="4" fillId="0" borderId="12" xfId="57" applyNumberFormat="1" applyFont="1" applyBorder="1">
      <alignment/>
      <protection/>
    </xf>
    <xf numFmtId="166" fontId="4" fillId="0" borderId="111" xfId="57" applyNumberFormat="1" applyFont="1" applyBorder="1">
      <alignment/>
      <protection/>
    </xf>
    <xf numFmtId="166" fontId="9" fillId="33" borderId="20" xfId="57" applyNumberFormat="1" applyFont="1" applyFill="1" applyBorder="1" applyAlignment="1">
      <alignment horizontal="left"/>
      <protection/>
    </xf>
    <xf numFmtId="166" fontId="11" fillId="0" borderId="34" xfId="57" applyNumberFormat="1" applyFont="1" applyBorder="1">
      <alignment/>
      <protection/>
    </xf>
    <xf numFmtId="166" fontId="11" fillId="0" borderId="22" xfId="57" applyNumberFormat="1" applyFont="1" applyBorder="1">
      <alignment/>
      <protection/>
    </xf>
    <xf numFmtId="166" fontId="9" fillId="33" borderId="34" xfId="57" applyNumberFormat="1" applyFont="1" applyFill="1" applyBorder="1" applyAlignment="1">
      <alignment/>
      <protection/>
    </xf>
    <xf numFmtId="166" fontId="9" fillId="33" borderId="127" xfId="57" applyNumberFormat="1" applyFont="1" applyFill="1" applyBorder="1" applyAlignment="1">
      <alignment/>
      <protection/>
    </xf>
    <xf numFmtId="166" fontId="9" fillId="33" borderId="22" xfId="57" applyNumberFormat="1" applyFont="1" applyFill="1" applyBorder="1" applyAlignment="1">
      <alignment/>
      <protection/>
    </xf>
    <xf numFmtId="166" fontId="31" fillId="33" borderId="28" xfId="57" applyNumberFormat="1" applyFont="1" applyFill="1" applyBorder="1" applyAlignment="1">
      <alignment horizontal="center"/>
      <protection/>
    </xf>
    <xf numFmtId="166" fontId="32" fillId="0" borderId="29" xfId="57" applyNumberFormat="1" applyFont="1" applyBorder="1">
      <alignment/>
      <protection/>
    </xf>
    <xf numFmtId="166" fontId="32" fillId="0" borderId="56" xfId="57" applyNumberFormat="1" applyFont="1" applyBorder="1">
      <alignment/>
      <protection/>
    </xf>
    <xf numFmtId="166" fontId="32" fillId="0" borderId="128" xfId="57" applyNumberFormat="1" applyFont="1" applyBorder="1">
      <alignment/>
      <protection/>
    </xf>
    <xf numFmtId="166" fontId="32" fillId="0" borderId="30" xfId="57" applyNumberFormat="1" applyFont="1" applyBorder="1">
      <alignment/>
      <protection/>
    </xf>
    <xf numFmtId="166" fontId="0" fillId="0" borderId="129" xfId="57" applyNumberFormat="1" applyBorder="1">
      <alignment/>
      <protection/>
    </xf>
    <xf numFmtId="166" fontId="9" fillId="0" borderId="20" xfId="0" applyNumberFormat="1" applyFont="1" applyFill="1" applyBorder="1" applyAlignment="1">
      <alignment horizontal="left"/>
    </xf>
    <xf numFmtId="166" fontId="28" fillId="33" borderId="130" xfId="0" applyNumberFormat="1" applyFont="1" applyFill="1" applyBorder="1" applyAlignment="1">
      <alignment/>
    </xf>
    <xf numFmtId="3" fontId="33" fillId="0" borderId="131" xfId="0" applyNumberFormat="1" applyFont="1" applyBorder="1" applyAlignment="1">
      <alignment/>
    </xf>
    <xf numFmtId="0" fontId="0" fillId="0" borderId="131" xfId="0" applyBorder="1" applyAlignment="1">
      <alignment/>
    </xf>
    <xf numFmtId="0" fontId="0" fillId="0" borderId="132" xfId="0" applyBorder="1" applyAlignment="1">
      <alignment/>
    </xf>
    <xf numFmtId="166" fontId="20" fillId="0" borderId="28" xfId="0" applyNumberFormat="1" applyFont="1" applyBorder="1" applyAlignment="1">
      <alignment horizontal="center"/>
    </xf>
    <xf numFmtId="166" fontId="20" fillId="0" borderId="29" xfId="0" applyNumberFormat="1" applyFont="1" applyBorder="1" applyAlignment="1">
      <alignment horizontal="center"/>
    </xf>
    <xf numFmtId="166" fontId="20" fillId="0" borderId="30" xfId="0" applyNumberFormat="1" applyFont="1" applyBorder="1" applyAlignment="1">
      <alignment horizontal="center"/>
    </xf>
    <xf numFmtId="3" fontId="20" fillId="0" borderId="40" xfId="0" applyNumberFormat="1" applyFont="1" applyBorder="1" applyAlignment="1">
      <alignment/>
    </xf>
    <xf numFmtId="3" fontId="20" fillId="0" borderId="41" xfId="0" applyNumberFormat="1" applyFont="1" applyBorder="1" applyAlignment="1">
      <alignment/>
    </xf>
    <xf numFmtId="3" fontId="4" fillId="0" borderId="28" xfId="0" applyNumberFormat="1" applyFont="1" applyBorder="1" applyAlignment="1">
      <alignment/>
    </xf>
    <xf numFmtId="0" fontId="0" fillId="0" borderId="29" xfId="0" applyBorder="1" applyAlignment="1">
      <alignment/>
    </xf>
    <xf numFmtId="3" fontId="20" fillId="0" borderId="28" xfId="0" applyNumberFormat="1" applyFont="1" applyBorder="1" applyAlignment="1">
      <alignment/>
    </xf>
    <xf numFmtId="3" fontId="20" fillId="0" borderId="29" xfId="0" applyNumberFormat="1" applyFont="1" applyBorder="1" applyAlignment="1">
      <alignment/>
    </xf>
    <xf numFmtId="0" fontId="23" fillId="0" borderId="32" xfId="60" applyFont="1" applyBorder="1" applyAlignment="1">
      <alignment horizontal="center" wrapText="1"/>
      <protection/>
    </xf>
    <xf numFmtId="0" fontId="0" fillId="0" borderId="14" xfId="0" applyBorder="1" applyAlignment="1">
      <alignment horizontal="center" wrapText="1"/>
    </xf>
    <xf numFmtId="0" fontId="23" fillId="0" borderId="32" xfId="60" applyFont="1" applyBorder="1" applyAlignment="1">
      <alignment/>
      <protection/>
    </xf>
    <xf numFmtId="0" fontId="0" fillId="0" borderId="14" xfId="0" applyBorder="1" applyAlignment="1">
      <alignment/>
    </xf>
    <xf numFmtId="0" fontId="23" fillId="0" borderId="28" xfId="60" applyFont="1" applyBorder="1" applyAlignment="1">
      <alignment horizontal="center"/>
      <protection/>
    </xf>
    <xf numFmtId="0" fontId="0" fillId="0" borderId="29" xfId="0" applyBorder="1" applyAlignment="1">
      <alignment horizontal="center"/>
    </xf>
    <xf numFmtId="0" fontId="0" fillId="0" borderId="30" xfId="0" applyBorder="1" applyAlignment="1">
      <alignment horizontal="center"/>
    </xf>
    <xf numFmtId="0" fontId="18" fillId="0" borderId="0" xfId="60" applyFont="1" applyAlignment="1">
      <alignment horizontal="center"/>
      <protection/>
    </xf>
    <xf numFmtId="0" fontId="18" fillId="0" borderId="11" xfId="60" applyBorder="1" applyAlignment="1">
      <alignment horizontal="center"/>
      <protection/>
    </xf>
    <xf numFmtId="0" fontId="23" fillId="0" borderId="32" xfId="60" applyFont="1" applyBorder="1" applyAlignment="1">
      <alignment wrapText="1"/>
      <protection/>
    </xf>
    <xf numFmtId="0" fontId="0" fillId="0" borderId="12" xfId="0" applyBorder="1" applyAlignment="1">
      <alignment wrapText="1"/>
    </xf>
    <xf numFmtId="3" fontId="21" fillId="0" borderId="0" xfId="0" applyNumberFormat="1" applyFont="1" applyAlignment="1">
      <alignment/>
    </xf>
    <xf numFmtId="0" fontId="45" fillId="0" borderId="0" xfId="0" applyFont="1" applyAlignment="1">
      <alignment/>
    </xf>
    <xf numFmtId="3" fontId="21" fillId="0" borderId="0" xfId="0" applyNumberFormat="1" applyFont="1" applyAlignment="1">
      <alignment horizontal="center"/>
    </xf>
    <xf numFmtId="0" fontId="18" fillId="0" borderId="0" xfId="60" applyAlignment="1">
      <alignment horizontal="center"/>
      <protection/>
    </xf>
    <xf numFmtId="0" fontId="34" fillId="0" borderId="0" xfId="60" applyFont="1" applyAlignment="1">
      <alignment horizontal="center"/>
      <protection/>
    </xf>
    <xf numFmtId="0" fontId="52" fillId="0" borderId="0" xfId="0" applyFont="1" applyAlignment="1">
      <alignment horizontal="center"/>
    </xf>
    <xf numFmtId="3" fontId="35" fillId="0" borderId="0" xfId="60" applyNumberFormat="1" applyFont="1" applyAlignment="1">
      <alignment horizontal="center"/>
      <protection/>
    </xf>
    <xf numFmtId="0" fontId="52" fillId="0" borderId="0" xfId="0" applyFont="1" applyBorder="1" applyAlignment="1">
      <alignment horizontal="center"/>
    </xf>
    <xf numFmtId="0" fontId="35" fillId="0" borderId="0" xfId="60" applyFont="1" applyAlignment="1">
      <alignment horizontal="center"/>
      <protection/>
    </xf>
    <xf numFmtId="0" fontId="23" fillId="0" borderId="15" xfId="61" applyFont="1" applyFill="1" applyBorder="1" applyAlignment="1">
      <alignment horizontal="center"/>
      <protection/>
    </xf>
    <xf numFmtId="0" fontId="23" fillId="0" borderId="16" xfId="61" applyFont="1" applyFill="1" applyBorder="1" applyAlignment="1">
      <alignment horizontal="center"/>
      <protection/>
    </xf>
    <xf numFmtId="0" fontId="23" fillId="0" borderId="24" xfId="61" applyFont="1" applyFill="1" applyBorder="1" applyAlignment="1">
      <alignment/>
      <protection/>
    </xf>
    <xf numFmtId="0" fontId="11" fillId="0" borderId="11" xfId="61" applyFont="1" applyFill="1" applyBorder="1" applyAlignment="1">
      <alignment/>
      <protection/>
    </xf>
    <xf numFmtId="0" fontId="23" fillId="0" borderId="32" xfId="61" applyFont="1" applyFill="1" applyBorder="1" applyAlignment="1">
      <alignment/>
      <protection/>
    </xf>
    <xf numFmtId="0" fontId="11" fillId="0" borderId="14" xfId="61" applyFont="1" applyFill="1" applyBorder="1" applyAlignment="1">
      <alignment/>
      <protection/>
    </xf>
    <xf numFmtId="3" fontId="23" fillId="0" borderId="0" xfId="61" applyNumberFormat="1" applyFont="1" applyAlignment="1">
      <alignment horizontal="center"/>
      <protection/>
    </xf>
    <xf numFmtId="0" fontId="18" fillId="0" borderId="0" xfId="58" applyFont="1" applyBorder="1" applyAlignment="1">
      <alignment horizontal="center"/>
      <protection/>
    </xf>
    <xf numFmtId="0" fontId="39" fillId="0" borderId="0" xfId="58" applyFont="1" applyBorder="1" applyAlignment="1">
      <alignment horizontal="center" vertical="top"/>
      <protection/>
    </xf>
    <xf numFmtId="0" fontId="0" fillId="0" borderId="0" xfId="58" applyBorder="1" applyAlignment="1">
      <alignment horizontal="center" vertical="top"/>
      <protection/>
    </xf>
    <xf numFmtId="0" fontId="42" fillId="0" borderId="0" xfId="58" applyFont="1" applyBorder="1" applyAlignment="1">
      <alignment vertical="top" wrapText="1"/>
      <protection/>
    </xf>
    <xf numFmtId="0" fontId="13" fillId="0" borderId="0" xfId="58" applyFont="1" applyBorder="1" applyAlignment="1">
      <alignment vertical="top" wrapText="1"/>
      <protection/>
    </xf>
    <xf numFmtId="0" fontId="39" fillId="0" borderId="0" xfId="0" applyFont="1" applyBorder="1" applyAlignment="1">
      <alignment wrapText="1"/>
    </xf>
    <xf numFmtId="0" fontId="0" fillId="0" borderId="0" xfId="0" applyBorder="1" applyAlignment="1">
      <alignment wrapText="1"/>
    </xf>
    <xf numFmtId="0" fontId="42" fillId="0" borderId="0" xfId="0" applyFont="1" applyBorder="1" applyAlignment="1">
      <alignment wrapText="1"/>
    </xf>
    <xf numFmtId="0" fontId="13" fillId="0" borderId="0" xfId="0" applyFont="1" applyBorder="1" applyAlignment="1">
      <alignment wrapText="1"/>
    </xf>
    <xf numFmtId="0" fontId="33" fillId="0" borderId="0" xfId="58" applyFont="1" applyBorder="1" applyAlignment="1">
      <alignment vertical="top" wrapText="1"/>
      <protection/>
    </xf>
    <xf numFmtId="0" fontId="0" fillId="0" borderId="0" xfId="0" applyAlignment="1">
      <alignment vertical="top" wrapText="1"/>
    </xf>
    <xf numFmtId="0" fontId="21" fillId="0" borderId="0" xfId="61" applyFont="1" applyAlignment="1">
      <alignment/>
      <protection/>
    </xf>
    <xf numFmtId="0" fontId="45" fillId="0" borderId="0" xfId="58" applyFont="1" applyBorder="1" applyAlignment="1">
      <alignment/>
      <protection/>
    </xf>
    <xf numFmtId="0" fontId="20" fillId="0" borderId="0" xfId="61" applyFont="1" applyAlignment="1">
      <alignment horizontal="center"/>
      <protection/>
    </xf>
    <xf numFmtId="0" fontId="0" fillId="0" borderId="0" xfId="58" applyBorder="1" applyAlignment="1">
      <alignment horizontal="center"/>
      <protection/>
    </xf>
    <xf numFmtId="3" fontId="20" fillId="0" borderId="0" xfId="61" applyNumberFormat="1" applyFont="1" applyAlignment="1">
      <alignment horizontal="center"/>
      <protection/>
    </xf>
    <xf numFmtId="1" fontId="30" fillId="33" borderId="133" xfId="57" applyNumberFormat="1" applyFont="1" applyFill="1" applyBorder="1" applyAlignment="1">
      <alignment horizontal="center"/>
      <protection/>
    </xf>
    <xf numFmtId="1" fontId="30" fillId="33" borderId="134" xfId="57" applyNumberFormat="1" applyFont="1" applyFill="1" applyBorder="1" applyAlignment="1">
      <alignment horizontal="center"/>
      <protection/>
    </xf>
    <xf numFmtId="1" fontId="30" fillId="33" borderId="135" xfId="57" applyNumberFormat="1" applyFont="1" applyFill="1" applyBorder="1" applyAlignment="1">
      <alignment horizontal="center"/>
      <protection/>
    </xf>
    <xf numFmtId="166" fontId="28" fillId="33" borderId="47" xfId="0" applyNumberFormat="1" applyFont="1" applyFill="1" applyBorder="1" applyAlignment="1">
      <alignment horizontal="center"/>
    </xf>
    <xf numFmtId="0" fontId="0" fillId="0" borderId="48" xfId="0" applyBorder="1" applyAlignment="1">
      <alignment horizontal="center"/>
    </xf>
    <xf numFmtId="0" fontId="0" fillId="0" borderId="46" xfId="0" applyBorder="1" applyAlignment="1">
      <alignment horizontal="center"/>
    </xf>
    <xf numFmtId="166" fontId="28" fillId="33" borderId="15" xfId="0" applyNumberFormat="1" applyFont="1" applyFill="1"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166" fontId="30" fillId="33" borderId="28" xfId="0" applyNumberFormat="1" applyFont="1" applyFill="1" applyBorder="1" applyAlignment="1">
      <alignment horizontal="center" wrapText="1"/>
    </xf>
    <xf numFmtId="0" fontId="0" fillId="0" borderId="30" xfId="0" applyBorder="1" applyAlignment="1">
      <alignment horizontal="center" wrapText="1"/>
    </xf>
    <xf numFmtId="166" fontId="4" fillId="0" borderId="71" xfId="0" applyNumberFormat="1" applyFont="1" applyBorder="1" applyAlignment="1">
      <alignment horizontal="center"/>
    </xf>
    <xf numFmtId="166" fontId="4" fillId="0" borderId="72" xfId="0" applyNumberFormat="1" applyFont="1" applyBorder="1" applyAlignment="1">
      <alignment horizontal="center"/>
    </xf>
    <xf numFmtId="166" fontId="4" fillId="0" borderId="73" xfId="0" applyNumberFormat="1" applyFont="1" applyBorder="1" applyAlignment="1">
      <alignment horizontal="center"/>
    </xf>
    <xf numFmtId="166" fontId="9" fillId="33" borderId="21" xfId="0" applyNumberFormat="1" applyFont="1" applyFill="1" applyBorder="1" applyAlignment="1">
      <alignment horizontal="center"/>
    </xf>
    <xf numFmtId="166" fontId="9" fillId="33" borderId="22" xfId="0" applyNumberFormat="1" applyFont="1" applyFill="1" applyBorder="1" applyAlignment="1">
      <alignment horizontal="center"/>
    </xf>
    <xf numFmtId="166" fontId="20" fillId="0" borderId="68" xfId="0" applyNumberFormat="1" applyFont="1" applyBorder="1" applyAlignment="1">
      <alignment/>
    </xf>
    <xf numFmtId="3" fontId="4" fillId="0" borderId="11" xfId="0" applyNumberFormat="1"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Y10 OVW - CJ Submission 508 Compliant - MA Exhibits Final 4-25-09" xfId="58"/>
    <cellStyle name="Normal_FY11 OVW M&amp;A Perf Budget OMB Sub FINAL" xfId="59"/>
    <cellStyle name="Normal_Improve by DU 2" xfId="60"/>
    <cellStyle name="Normal_Rsrcs_X_ DOJ Goal  Obj"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xdr:row>
      <xdr:rowOff>95250</xdr:rowOff>
    </xdr:from>
    <xdr:to>
      <xdr:col>10</xdr:col>
      <xdr:colOff>685800</xdr:colOff>
      <xdr:row>27</xdr:row>
      <xdr:rowOff>123825</xdr:rowOff>
    </xdr:to>
    <xdr:pic>
      <xdr:nvPicPr>
        <xdr:cNvPr id="1" name="Picture 1" descr="OVW Org Chart_0001"/>
        <xdr:cNvPicPr preferRelativeResize="1">
          <a:picLocks noChangeAspect="1"/>
        </xdr:cNvPicPr>
      </xdr:nvPicPr>
      <xdr:blipFill>
        <a:blip r:embed="rId1"/>
        <a:stretch>
          <a:fillRect/>
        </a:stretch>
      </xdr:blipFill>
      <xdr:spPr>
        <a:xfrm>
          <a:off x="685800" y="523875"/>
          <a:ext cx="7620000" cy="479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Formulation\FY%202010\Congressional%20Justification-CJ\FINAL%20SUBMISSION\FY10%20OVW%20-%20CJ%20Submission%20508%20Compliant%20-%20MA%20Exhibits%20Final%204-25-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Formulation\FY%202012\Spring%20Call\Final%20Exhibits\FY%2012%20%20OVW%20-%20M&amp;A%20Exhibits.Final.06.04.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Formulation\FY%202012\CJ%20Jan%202011\OVW%20SE%20Exhibits.revised%202.2.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hibits - S&amp;E"/>
      <sheetName val="A. Organization Chart"/>
      <sheetName val="B. Summary of Requirements "/>
      <sheetName val="D. Strategic Goals &amp; Objectives"/>
      <sheetName val="E. ATB Justification"/>
      <sheetName val="G. 2009 Crosswalk"/>
      <sheetName val="I. Permanent Positions"/>
      <sheetName val="K. Summary by Grade"/>
      <sheetName val="L. Summary by Object Class"/>
      <sheetName val="N. M&amp;A Exhibit"/>
    </sheetNames>
    <sheetDataSet>
      <sheetData sheetId="2">
        <row r="50">
          <cell r="A50" t="str">
            <v>Office on Violence Against Women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Org Chart"/>
      <sheetName val="(B) Sum of Req "/>
      <sheetName val="(C) Increases Offsets"/>
      <sheetName val="E. ATB Justification (2)"/>
      <sheetName val="(F) 2010 XWalk"/>
      <sheetName val="(G) 2011 Crosswalk"/>
      <sheetName val="(I) Perm Positions"/>
      <sheetName val="(J) Financial Analysis"/>
      <sheetName val="(K) Sum by Grade"/>
      <sheetName val="(L) Sum by OC"/>
      <sheetName val="entry level admin asst"/>
      <sheetName val="admin asst "/>
      <sheetName val="Senior Profess"/>
      <sheetName val="Atty Adv"/>
      <sheetName val="(P) IT"/>
    </sheetNames>
    <sheetDataSet>
      <sheetData sheetId="1">
        <row r="4">
          <cell r="A4" t="str">
            <v>Office on Violence Against Women</v>
          </cell>
        </row>
        <row r="5">
          <cell r="A5" t="str">
            <v>Salaries and Expenses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Org Chart"/>
      <sheetName val="(B) Sum of Req "/>
      <sheetName val="(C) Increases Offsets"/>
      <sheetName val="(D) Strat Goal &amp; Obj"/>
      <sheetName val="E. ATB Justification"/>
      <sheetName val="(F) 2010 XWalk"/>
      <sheetName val="(I) Perm Positions"/>
      <sheetName val="(J) Financial Analysis"/>
      <sheetName val="(K) Sum by Grade (2)"/>
      <sheetName val="(L) Sum by OC"/>
      <sheetName val="Grant Technician"/>
      <sheetName val="Grant Spec"/>
      <sheetName val="Grant Spec 2"/>
      <sheetName val="Grant Spec3 "/>
      <sheetName val="Grant Spec 4"/>
      <sheetName val="Atty"/>
      <sheetName val="Atty Adv"/>
    </sheetNames>
    <sheetDataSet>
      <sheetData sheetId="1">
        <row r="4">
          <cell r="A4" t="str">
            <v>Office on Violence Against Women</v>
          </cell>
        </row>
        <row r="5">
          <cell r="A5"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O14" sqref="O14"/>
    </sheetView>
  </sheetViews>
  <sheetFormatPr defaultColWidth="8.88671875" defaultRowHeight="15"/>
  <cols>
    <col min="1" max="16384" width="8.88671875" style="481" customWidth="1"/>
  </cols>
  <sheetData>
    <row r="1" ht="18.75">
      <c r="A1" s="480" t="s">
        <v>213</v>
      </c>
    </row>
  </sheetData>
  <sheetProtection/>
  <printOptions horizontalCentered="1"/>
  <pageMargins left="0.75" right="0.75" top="1" bottom="1" header="0.5" footer="0.5"/>
  <pageSetup fitToHeight="1" fitToWidth="1" horizontalDpi="600" verticalDpi="600" orientation="landscape" scale="81"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pane xSplit="4" ySplit="9" topLeftCell="E19" activePane="bottomRight" state="frozen"/>
      <selection pane="topLeft" activeCell="A1" sqref="A1"/>
      <selection pane="topRight" activeCell="E1" sqref="E1"/>
      <selection pane="bottomLeft" activeCell="A10" sqref="A10"/>
      <selection pane="bottomRight" activeCell="O49" sqref="O49"/>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5" width="8.88671875" style="3" customWidth="1"/>
    <col min="6" max="6" width="10.10546875" style="3" customWidth="1"/>
    <col min="7" max="7" width="2.3359375" style="3" customWidth="1"/>
    <col min="8" max="8" width="8.88671875" style="3" customWidth="1"/>
    <col min="9" max="9" width="10.6640625" style="3" customWidth="1"/>
    <col min="10" max="10" width="1.88671875" style="3" customWidth="1"/>
    <col min="11" max="12" width="8.88671875" style="3" customWidth="1"/>
    <col min="13" max="13" width="2.3359375" style="3" customWidth="1"/>
    <col min="14" max="14" width="8.88671875" style="3" customWidth="1"/>
    <col min="15" max="15" width="10.3359375" style="3" customWidth="1"/>
    <col min="16" max="18" width="0" style="3" hidden="1" customWidth="1"/>
    <col min="19" max="16384" width="8.88671875" style="3" customWidth="1"/>
  </cols>
  <sheetData>
    <row r="1" ht="18.75" customHeight="1">
      <c r="A1" s="42" t="s">
        <v>196</v>
      </c>
    </row>
    <row r="2" ht="18.75" customHeight="1">
      <c r="A2" s="42"/>
    </row>
    <row r="3" spans="2:15" ht="18.75">
      <c r="B3" s="14" t="s">
        <v>94</v>
      </c>
      <c r="C3" s="4"/>
      <c r="D3" s="4"/>
      <c r="E3" s="4"/>
      <c r="F3" s="4"/>
      <c r="G3" s="4"/>
      <c r="H3" s="4"/>
      <c r="I3" s="4"/>
      <c r="J3" s="4"/>
      <c r="K3" s="4"/>
      <c r="L3" s="4"/>
      <c r="M3" s="4"/>
      <c r="N3" s="4"/>
      <c r="O3" s="4"/>
    </row>
    <row r="4" spans="2:15" ht="16.5">
      <c r="B4" s="16" t="str">
        <f>+'(B) Sum of Req '!A4</f>
        <v>Office on Violence Against Women</v>
      </c>
      <c r="C4" s="4"/>
      <c r="D4" s="4"/>
      <c r="E4" s="4"/>
      <c r="F4" s="4"/>
      <c r="G4" s="4"/>
      <c r="H4" s="4"/>
      <c r="I4" s="4"/>
      <c r="J4" s="4"/>
      <c r="K4" s="4"/>
      <c r="L4" s="4"/>
      <c r="M4" s="4"/>
      <c r="N4" s="4"/>
      <c r="O4" s="4"/>
    </row>
    <row r="5" spans="2:15" ht="16.5">
      <c r="B5" s="16" t="str">
        <f>+'(B) Sum of Req '!A5</f>
        <v>Salaries and Expenses</v>
      </c>
      <c r="C5" s="4"/>
      <c r="D5" s="4"/>
      <c r="E5" s="4"/>
      <c r="F5" s="4"/>
      <c r="G5" s="4"/>
      <c r="H5" s="4"/>
      <c r="I5" s="4"/>
      <c r="J5" s="4"/>
      <c r="K5" s="4"/>
      <c r="L5" s="4"/>
      <c r="M5" s="4"/>
      <c r="N5" s="6"/>
      <c r="O5" s="6"/>
    </row>
    <row r="6" spans="2:15" ht="15.75">
      <c r="B6" s="75" t="s">
        <v>114</v>
      </c>
      <c r="C6" s="4"/>
      <c r="D6" s="4"/>
      <c r="E6" s="4"/>
      <c r="F6" s="4"/>
      <c r="G6" s="4"/>
      <c r="H6" s="4"/>
      <c r="I6" s="4"/>
      <c r="J6" s="4"/>
      <c r="K6" s="4"/>
      <c r="L6" s="4"/>
      <c r="M6" s="4"/>
      <c r="N6" s="6"/>
      <c r="O6" s="6"/>
    </row>
    <row r="7" spans="1:15" ht="11.25" customHeight="1">
      <c r="A7" s="5"/>
      <c r="B7" s="16"/>
      <c r="C7" s="6"/>
      <c r="D7" s="6"/>
      <c r="E7" s="6"/>
      <c r="F7" s="6"/>
      <c r="G7" s="6"/>
      <c r="H7" s="6"/>
      <c r="I7" s="6"/>
      <c r="J7" s="6"/>
      <c r="K7" s="6"/>
      <c r="L7" s="6"/>
      <c r="M7" s="6"/>
      <c r="N7" s="5"/>
      <c r="O7" s="5"/>
    </row>
    <row r="8" spans="1:16" ht="44.25" customHeight="1">
      <c r="A8" s="157"/>
      <c r="B8" s="158"/>
      <c r="C8" s="158"/>
      <c r="D8" s="161"/>
      <c r="E8" s="729" t="s">
        <v>265</v>
      </c>
      <c r="F8" s="730"/>
      <c r="G8" s="729" t="s">
        <v>239</v>
      </c>
      <c r="H8" s="682"/>
      <c r="I8" s="682"/>
      <c r="J8" s="683"/>
      <c r="K8" s="163" t="s">
        <v>229</v>
      </c>
      <c r="L8" s="164"/>
      <c r="M8" s="165"/>
      <c r="N8" s="163" t="s">
        <v>41</v>
      </c>
      <c r="O8" s="166"/>
      <c r="P8" s="13"/>
    </row>
    <row r="9" spans="1:16" ht="25.5" customHeight="1" thickBot="1">
      <c r="A9" s="132"/>
      <c r="B9" s="159" t="s">
        <v>92</v>
      </c>
      <c r="C9" s="159"/>
      <c r="D9" s="162"/>
      <c r="E9" s="167" t="s">
        <v>46</v>
      </c>
      <c r="F9" s="168" t="s">
        <v>135</v>
      </c>
      <c r="G9" s="169"/>
      <c r="H9" s="168" t="s">
        <v>46</v>
      </c>
      <c r="I9" s="168" t="s">
        <v>135</v>
      </c>
      <c r="J9" s="170"/>
      <c r="K9" s="167" t="s">
        <v>46</v>
      </c>
      <c r="L9" s="168" t="s">
        <v>135</v>
      </c>
      <c r="M9" s="170"/>
      <c r="N9" s="167" t="s">
        <v>46</v>
      </c>
      <c r="O9" s="171" t="s">
        <v>135</v>
      </c>
      <c r="P9" s="13"/>
    </row>
    <row r="10" spans="1:16" ht="15.75">
      <c r="A10" s="126"/>
      <c r="B10" s="172" t="s">
        <v>190</v>
      </c>
      <c r="C10" s="87"/>
      <c r="D10" s="88" t="s">
        <v>134</v>
      </c>
      <c r="E10" s="173">
        <v>61</v>
      </c>
      <c r="F10" s="87">
        <v>5143.8</v>
      </c>
      <c r="G10" s="173"/>
      <c r="H10" s="87">
        <v>66</v>
      </c>
      <c r="I10" s="87">
        <v>6587</v>
      </c>
      <c r="J10" s="87"/>
      <c r="K10" s="173">
        <v>80</v>
      </c>
      <c r="L10" s="87">
        <v>8569</v>
      </c>
      <c r="M10" s="87"/>
      <c r="N10" s="173">
        <f aca="true" t="shared" si="0" ref="N10:O15">K10-H10</f>
        <v>14</v>
      </c>
      <c r="O10" s="88">
        <f t="shared" si="0"/>
        <v>1982</v>
      </c>
      <c r="P10" s="13"/>
    </row>
    <row r="11" spans="1:17" ht="15.75">
      <c r="A11" s="126"/>
      <c r="B11" s="172" t="s">
        <v>75</v>
      </c>
      <c r="C11" s="87"/>
      <c r="D11" s="88" t="s">
        <v>134</v>
      </c>
      <c r="E11" s="173">
        <v>4</v>
      </c>
      <c r="F11" s="87">
        <v>613.2</v>
      </c>
      <c r="G11" s="173"/>
      <c r="H11" s="87">
        <v>4</v>
      </c>
      <c r="I11" s="87">
        <v>850</v>
      </c>
      <c r="J11" s="87"/>
      <c r="K11" s="173">
        <v>6</v>
      </c>
      <c r="L11" s="87">
        <v>870</v>
      </c>
      <c r="M11" s="87"/>
      <c r="N11" s="173">
        <f t="shared" si="0"/>
        <v>2</v>
      </c>
      <c r="O11" s="88">
        <f t="shared" si="0"/>
        <v>20</v>
      </c>
      <c r="P11" s="35" t="s">
        <v>44</v>
      </c>
      <c r="Q11" s="3" t="s">
        <v>45</v>
      </c>
    </row>
    <row r="12" spans="1:16" ht="15.75">
      <c r="A12" s="126"/>
      <c r="B12" s="172" t="s">
        <v>56</v>
      </c>
      <c r="C12" s="87"/>
      <c r="D12" s="88" t="s">
        <v>134</v>
      </c>
      <c r="E12" s="173">
        <f>+E13+E14</f>
        <v>0</v>
      </c>
      <c r="F12" s="87">
        <v>70.4</v>
      </c>
      <c r="G12" s="173"/>
      <c r="H12" s="87">
        <f>+H13+H14</f>
        <v>0</v>
      </c>
      <c r="I12" s="87">
        <v>85</v>
      </c>
      <c r="J12" s="87"/>
      <c r="K12" s="173">
        <f>+K13+K14</f>
        <v>0</v>
      </c>
      <c r="L12" s="87">
        <v>100</v>
      </c>
      <c r="M12" s="87"/>
      <c r="N12" s="173">
        <f>+N13+N14</f>
        <v>0</v>
      </c>
      <c r="O12" s="88">
        <f t="shared" si="0"/>
        <v>15</v>
      </c>
      <c r="P12" s="13">
        <v>93</v>
      </c>
    </row>
    <row r="13" spans="1:16" ht="15.75">
      <c r="A13" s="126"/>
      <c r="B13" s="174" t="s">
        <v>58</v>
      </c>
      <c r="C13" s="87"/>
      <c r="D13" s="88" t="s">
        <v>134</v>
      </c>
      <c r="E13" s="175">
        <v>0</v>
      </c>
      <c r="F13" s="176">
        <v>0</v>
      </c>
      <c r="G13" s="175"/>
      <c r="H13" s="176">
        <v>0</v>
      </c>
      <c r="I13" s="176">
        <v>0</v>
      </c>
      <c r="J13" s="176"/>
      <c r="K13" s="175">
        <v>0</v>
      </c>
      <c r="L13" s="176">
        <v>0</v>
      </c>
      <c r="M13" s="176"/>
      <c r="N13" s="175">
        <f t="shared" si="0"/>
        <v>0</v>
      </c>
      <c r="O13" s="177">
        <f t="shared" si="0"/>
        <v>0</v>
      </c>
      <c r="P13" s="13"/>
    </row>
    <row r="14" spans="1:16" ht="15.75">
      <c r="A14" s="126"/>
      <c r="B14" s="174" t="s">
        <v>57</v>
      </c>
      <c r="C14" s="87"/>
      <c r="D14" s="88" t="s">
        <v>134</v>
      </c>
      <c r="E14" s="175">
        <v>0</v>
      </c>
      <c r="F14" s="176">
        <v>0</v>
      </c>
      <c r="G14" s="175"/>
      <c r="H14" s="176">
        <v>0</v>
      </c>
      <c r="I14" s="176">
        <v>0</v>
      </c>
      <c r="J14" s="176"/>
      <c r="K14" s="175">
        <v>0</v>
      </c>
      <c r="L14" s="176">
        <v>0</v>
      </c>
      <c r="M14" s="176"/>
      <c r="N14" s="175">
        <f t="shared" si="0"/>
        <v>0</v>
      </c>
      <c r="O14" s="177">
        <f t="shared" si="0"/>
        <v>0</v>
      </c>
      <c r="P14" s="13"/>
    </row>
    <row r="15" spans="1:16" ht="15.75">
      <c r="A15" s="121"/>
      <c r="B15" s="154" t="s">
        <v>59</v>
      </c>
      <c r="C15" s="155"/>
      <c r="D15" s="156" t="s">
        <v>134</v>
      </c>
      <c r="E15" s="160">
        <v>0</v>
      </c>
      <c r="F15" s="26">
        <v>0</v>
      </c>
      <c r="G15" s="160"/>
      <c r="H15" s="26">
        <v>0</v>
      </c>
      <c r="I15" s="26">
        <v>0</v>
      </c>
      <c r="J15" s="26"/>
      <c r="K15" s="160">
        <v>0</v>
      </c>
      <c r="L15" s="26">
        <v>0</v>
      </c>
      <c r="M15" s="26"/>
      <c r="N15" s="160">
        <f t="shared" si="0"/>
        <v>0</v>
      </c>
      <c r="O15" s="27">
        <f t="shared" si="0"/>
        <v>0</v>
      </c>
      <c r="P15" s="13"/>
    </row>
    <row r="16" spans="1:18" ht="15.75">
      <c r="A16" s="126"/>
      <c r="B16" s="172" t="s">
        <v>191</v>
      </c>
      <c r="C16" s="87"/>
      <c r="D16" s="87" t="s">
        <v>134</v>
      </c>
      <c r="E16" s="407">
        <f>+E10+E11+E12+E15</f>
        <v>65</v>
      </c>
      <c r="F16" s="408">
        <f>+F10+F11+F12+F15</f>
        <v>5827.4</v>
      </c>
      <c r="G16" s="407"/>
      <c r="H16" s="409">
        <f>+H10+H11+H12+H15</f>
        <v>70</v>
      </c>
      <c r="I16" s="409">
        <f>+I10+I11+I12+I15</f>
        <v>7522</v>
      </c>
      <c r="J16" s="409"/>
      <c r="K16" s="407">
        <f>+K10+K11+K12+K15</f>
        <v>86</v>
      </c>
      <c r="L16" s="409">
        <f>+L10+L11+L12+L15</f>
        <v>9539</v>
      </c>
      <c r="M16" s="409"/>
      <c r="N16" s="407">
        <f>SUM(N10:N15)</f>
        <v>16</v>
      </c>
      <c r="O16" s="408">
        <f>SUM(O10:O15)</f>
        <v>2017</v>
      </c>
      <c r="P16" s="5">
        <f>697+630+957+2333</f>
        <v>4617</v>
      </c>
      <c r="Q16" s="3">
        <f>2451-93</f>
        <v>2358</v>
      </c>
      <c r="R16" s="3">
        <f>+I16-L16</f>
        <v>-2017</v>
      </c>
    </row>
    <row r="17" spans="1:16" ht="15.75">
      <c r="A17" s="426"/>
      <c r="B17" s="427"/>
      <c r="C17" s="428"/>
      <c r="D17" s="429"/>
      <c r="E17" s="160"/>
      <c r="F17" s="26"/>
      <c r="G17" s="160"/>
      <c r="H17" s="26"/>
      <c r="I17" s="26"/>
      <c r="J17" s="26"/>
      <c r="K17" s="160"/>
      <c r="L17" s="26"/>
      <c r="M17" s="26"/>
      <c r="N17" s="160"/>
      <c r="O17" s="27"/>
      <c r="P17" s="5"/>
    </row>
    <row r="18" spans="1:16" ht="15.75">
      <c r="A18" s="126"/>
      <c r="B18" s="172" t="s">
        <v>127</v>
      </c>
      <c r="C18" s="87"/>
      <c r="D18" s="135"/>
      <c r="E18" s="173"/>
      <c r="F18" s="87"/>
      <c r="G18" s="173"/>
      <c r="H18" s="87"/>
      <c r="I18" s="87"/>
      <c r="J18" s="87"/>
      <c r="K18" s="173"/>
      <c r="L18" s="87"/>
      <c r="M18" s="87"/>
      <c r="N18" s="173"/>
      <c r="O18" s="88"/>
      <c r="P18" s="13"/>
    </row>
    <row r="19" spans="1:16" ht="15.75">
      <c r="A19" s="126"/>
      <c r="B19" s="172" t="s">
        <v>60</v>
      </c>
      <c r="C19" s="87"/>
      <c r="D19" s="135"/>
      <c r="E19" s="178"/>
      <c r="F19" s="87"/>
      <c r="G19" s="173"/>
      <c r="H19" s="179"/>
      <c r="I19" s="87"/>
      <c r="J19" s="87"/>
      <c r="K19" s="178"/>
      <c r="L19" s="87"/>
      <c r="M19" s="87"/>
      <c r="N19" s="178"/>
      <c r="O19" s="88"/>
      <c r="P19" s="13"/>
    </row>
    <row r="20" spans="1:16" ht="9.75" customHeight="1">
      <c r="A20" s="731"/>
      <c r="B20" s="732"/>
      <c r="C20" s="732"/>
      <c r="D20" s="733"/>
      <c r="E20" s="160"/>
      <c r="F20" s="26"/>
      <c r="G20" s="160"/>
      <c r="H20" s="26"/>
      <c r="I20" s="26"/>
      <c r="J20" s="26"/>
      <c r="K20" s="160"/>
      <c r="L20" s="26"/>
      <c r="M20" s="26"/>
      <c r="N20" s="160"/>
      <c r="O20" s="27"/>
      <c r="P20" s="13"/>
    </row>
    <row r="21" spans="1:16" ht="15.75">
      <c r="A21" s="126"/>
      <c r="B21" s="172" t="s">
        <v>93</v>
      </c>
      <c r="C21" s="734"/>
      <c r="D21" s="735"/>
      <c r="E21" s="173"/>
      <c r="F21" s="87"/>
      <c r="G21" s="173"/>
      <c r="H21" s="87"/>
      <c r="I21" s="87"/>
      <c r="J21" s="87"/>
      <c r="K21" s="173"/>
      <c r="L21" s="87"/>
      <c r="M21" s="87"/>
      <c r="N21" s="173"/>
      <c r="O21" s="88"/>
      <c r="P21" s="13"/>
    </row>
    <row r="22" spans="1:18" ht="15.75">
      <c r="A22" s="126"/>
      <c r="B22" s="172" t="s">
        <v>61</v>
      </c>
      <c r="C22" s="87"/>
      <c r="D22" s="135"/>
      <c r="E22" s="173"/>
      <c r="F22" s="87">
        <v>1615.3</v>
      </c>
      <c r="G22" s="173"/>
      <c r="H22" s="180"/>
      <c r="I22" s="87">
        <f>1857+60</f>
        <v>1917</v>
      </c>
      <c r="J22" s="87"/>
      <c r="K22" s="173"/>
      <c r="L22" s="87">
        <f>2372-104+41+7-27</f>
        <v>2289</v>
      </c>
      <c r="M22" s="87"/>
      <c r="N22" s="173"/>
      <c r="O22" s="88">
        <f aca="true" t="shared" si="1" ref="O22:O31">L22-I22</f>
        <v>372</v>
      </c>
      <c r="P22" s="13">
        <v>359</v>
      </c>
      <c r="Q22" s="3">
        <f>1171+93</f>
        <v>1264</v>
      </c>
      <c r="R22" s="3">
        <f>+I22-L22</f>
        <v>-372</v>
      </c>
    </row>
    <row r="23" spans="1:18" ht="15.75">
      <c r="A23" s="126"/>
      <c r="B23" s="172" t="s">
        <v>62</v>
      </c>
      <c r="C23" s="87"/>
      <c r="D23" s="135"/>
      <c r="E23" s="173"/>
      <c r="F23" s="87">
        <v>475.5</v>
      </c>
      <c r="G23" s="173"/>
      <c r="H23" s="87"/>
      <c r="I23" s="87">
        <v>235</v>
      </c>
      <c r="J23" s="87"/>
      <c r="K23" s="173"/>
      <c r="L23" s="87">
        <v>786</v>
      </c>
      <c r="M23" s="87"/>
      <c r="N23" s="173"/>
      <c r="O23" s="88">
        <f t="shared" si="1"/>
        <v>551</v>
      </c>
      <c r="P23" s="13"/>
      <c r="Q23" s="3">
        <v>110</v>
      </c>
      <c r="R23" s="3">
        <f aca="true" t="shared" si="2" ref="R23:R38">+I23-L23</f>
        <v>-551</v>
      </c>
    </row>
    <row r="24" spans="1:18" ht="15.75">
      <c r="A24" s="126"/>
      <c r="B24" s="172" t="s">
        <v>63</v>
      </c>
      <c r="C24" s="87"/>
      <c r="D24" s="135"/>
      <c r="E24" s="173"/>
      <c r="F24" s="87">
        <v>241</v>
      </c>
      <c r="G24" s="173"/>
      <c r="H24" s="87"/>
      <c r="I24" s="87">
        <v>265</v>
      </c>
      <c r="J24" s="87"/>
      <c r="K24" s="173"/>
      <c r="L24" s="87">
        <v>100</v>
      </c>
      <c r="M24" s="87"/>
      <c r="N24" s="173"/>
      <c r="O24" s="88">
        <f t="shared" si="1"/>
        <v>-165</v>
      </c>
      <c r="P24" s="13"/>
      <c r="Q24" s="3">
        <v>0</v>
      </c>
      <c r="R24" s="3">
        <f t="shared" si="2"/>
        <v>165</v>
      </c>
    </row>
    <row r="25" spans="1:18" ht="15.75">
      <c r="A25" s="126"/>
      <c r="B25" s="172" t="s">
        <v>102</v>
      </c>
      <c r="C25" s="87"/>
      <c r="D25" s="135"/>
      <c r="E25" s="173"/>
      <c r="F25" s="87">
        <v>1903.6</v>
      </c>
      <c r="G25" s="173"/>
      <c r="H25" s="87"/>
      <c r="I25" s="87">
        <v>1750</v>
      </c>
      <c r="J25" s="87"/>
      <c r="K25" s="173"/>
      <c r="L25" s="87">
        <v>2382</v>
      </c>
      <c r="M25" s="87"/>
      <c r="N25" s="173"/>
      <c r="O25" s="88">
        <f t="shared" si="1"/>
        <v>632</v>
      </c>
      <c r="P25" s="13">
        <f>4220-576</f>
        <v>3644</v>
      </c>
      <c r="R25" s="3">
        <f t="shared" si="2"/>
        <v>-632</v>
      </c>
    </row>
    <row r="26" spans="1:18" ht="15.75">
      <c r="A26" s="126"/>
      <c r="B26" s="172" t="s">
        <v>31</v>
      </c>
      <c r="C26" s="87"/>
      <c r="D26" s="135"/>
      <c r="E26" s="173"/>
      <c r="F26" s="87">
        <f>1054-536</f>
        <v>518</v>
      </c>
      <c r="G26" s="173"/>
      <c r="H26" s="87"/>
      <c r="I26" s="87">
        <v>0</v>
      </c>
      <c r="J26" s="87"/>
      <c r="K26" s="173"/>
      <c r="L26" s="87">
        <v>0</v>
      </c>
      <c r="M26" s="87"/>
      <c r="N26" s="173"/>
      <c r="O26" s="88">
        <f t="shared" si="1"/>
        <v>0</v>
      </c>
      <c r="P26" s="13"/>
      <c r="R26" s="3">
        <f t="shared" si="2"/>
        <v>0</v>
      </c>
    </row>
    <row r="27" spans="1:18" ht="15.75">
      <c r="A27" s="126"/>
      <c r="B27" s="172" t="s">
        <v>64</v>
      </c>
      <c r="C27" s="87"/>
      <c r="D27" s="135"/>
      <c r="E27" s="173"/>
      <c r="F27" s="87">
        <v>618</v>
      </c>
      <c r="G27" s="173"/>
      <c r="H27" s="87"/>
      <c r="I27" s="87">
        <v>16</v>
      </c>
      <c r="J27" s="87"/>
      <c r="K27" s="173"/>
      <c r="L27" s="87">
        <v>796</v>
      </c>
      <c r="M27" s="87"/>
      <c r="N27" s="173"/>
      <c r="O27" s="88">
        <f t="shared" si="1"/>
        <v>780</v>
      </c>
      <c r="P27" s="13">
        <v>332</v>
      </c>
      <c r="Q27" s="3">
        <v>175</v>
      </c>
      <c r="R27" s="3">
        <f t="shared" si="2"/>
        <v>-780</v>
      </c>
    </row>
    <row r="28" spans="1:18" ht="15.75">
      <c r="A28" s="126"/>
      <c r="B28" s="172" t="s">
        <v>65</v>
      </c>
      <c r="C28" s="87"/>
      <c r="D28" s="135"/>
      <c r="E28" s="173"/>
      <c r="F28" s="87">
        <v>16.6</v>
      </c>
      <c r="G28" s="173"/>
      <c r="H28" s="87"/>
      <c r="I28" s="87">
        <v>75</v>
      </c>
      <c r="J28" s="87"/>
      <c r="K28" s="173"/>
      <c r="L28" s="87">
        <v>75</v>
      </c>
      <c r="M28" s="87"/>
      <c r="N28" s="173"/>
      <c r="O28" s="88">
        <f t="shared" si="1"/>
        <v>0</v>
      </c>
      <c r="P28" s="13"/>
      <c r="R28" s="3">
        <f t="shared" si="2"/>
        <v>0</v>
      </c>
    </row>
    <row r="29" spans="1:18" ht="15.75">
      <c r="A29" s="126"/>
      <c r="B29" s="172" t="s">
        <v>66</v>
      </c>
      <c r="C29" s="87"/>
      <c r="D29" s="135"/>
      <c r="E29" s="173"/>
      <c r="F29" s="87">
        <v>7068</v>
      </c>
      <c r="G29" s="173"/>
      <c r="H29" s="87"/>
      <c r="I29" s="87">
        <v>271</v>
      </c>
      <c r="J29" s="87"/>
      <c r="K29" s="173"/>
      <c r="L29" s="87">
        <v>223</v>
      </c>
      <c r="M29" s="87"/>
      <c r="N29" s="173"/>
      <c r="O29" s="88">
        <f t="shared" si="1"/>
        <v>-48</v>
      </c>
      <c r="P29" s="13"/>
      <c r="Q29" s="3">
        <v>14918</v>
      </c>
      <c r="R29" s="3">
        <f t="shared" si="2"/>
        <v>48</v>
      </c>
    </row>
    <row r="30" spans="1:18" ht="15.75">
      <c r="A30" s="126"/>
      <c r="B30" s="172" t="s">
        <v>67</v>
      </c>
      <c r="C30" s="87"/>
      <c r="D30" s="135"/>
      <c r="E30" s="173"/>
      <c r="F30" s="87">
        <v>427</v>
      </c>
      <c r="G30" s="173"/>
      <c r="H30" s="87"/>
      <c r="I30" s="87">
        <v>316</v>
      </c>
      <c r="J30" s="87"/>
      <c r="K30" s="173"/>
      <c r="L30" s="87">
        <v>4705</v>
      </c>
      <c r="M30" s="87"/>
      <c r="N30" s="173"/>
      <c r="O30" s="88">
        <f t="shared" si="1"/>
        <v>4389</v>
      </c>
      <c r="P30" s="13">
        <v>276</v>
      </c>
      <c r="Q30" s="3">
        <v>14853</v>
      </c>
      <c r="R30" s="3">
        <f t="shared" si="2"/>
        <v>-4389</v>
      </c>
    </row>
    <row r="31" spans="1:18" ht="15.75">
      <c r="A31" s="126"/>
      <c r="B31" s="172" t="s">
        <v>107</v>
      </c>
      <c r="C31" s="87"/>
      <c r="D31" s="135"/>
      <c r="E31" s="173"/>
      <c r="F31" s="87">
        <v>3300</v>
      </c>
      <c r="G31" s="173"/>
      <c r="H31" s="87"/>
      <c r="I31" s="87">
        <v>3041</v>
      </c>
      <c r="J31" s="87"/>
      <c r="K31" s="173"/>
      <c r="L31" s="87">
        <v>1200</v>
      </c>
      <c r="M31" s="87"/>
      <c r="N31" s="173"/>
      <c r="O31" s="88">
        <f t="shared" si="1"/>
        <v>-1841</v>
      </c>
      <c r="P31" s="13"/>
      <c r="Q31" s="3">
        <v>135</v>
      </c>
      <c r="R31" s="3">
        <f t="shared" si="2"/>
        <v>1841</v>
      </c>
    </row>
    <row r="32" spans="1:16" ht="15.75">
      <c r="A32" s="126"/>
      <c r="B32" s="172" t="s">
        <v>103</v>
      </c>
      <c r="C32" s="87"/>
      <c r="D32" s="135"/>
      <c r="E32" s="173"/>
      <c r="F32" s="87">
        <v>25</v>
      </c>
      <c r="G32" s="173"/>
      <c r="H32" s="87"/>
      <c r="I32" s="87">
        <v>100</v>
      </c>
      <c r="J32" s="87"/>
      <c r="K32" s="173"/>
      <c r="L32" s="87">
        <v>100</v>
      </c>
      <c r="M32" s="87"/>
      <c r="N32" s="173"/>
      <c r="O32" s="88">
        <f>L32-I32</f>
        <v>0</v>
      </c>
      <c r="P32" s="13"/>
    </row>
    <row r="33" spans="1:18" ht="15.75">
      <c r="A33" s="126"/>
      <c r="B33" s="172" t="s">
        <v>108</v>
      </c>
      <c r="C33" s="87"/>
      <c r="D33" s="135"/>
      <c r="E33" s="173"/>
      <c r="F33" s="87">
        <v>1</v>
      </c>
      <c r="G33" s="173"/>
      <c r="H33" s="87"/>
      <c r="I33" s="87">
        <v>0</v>
      </c>
      <c r="J33" s="87"/>
      <c r="K33" s="173"/>
      <c r="L33" s="87">
        <v>0</v>
      </c>
      <c r="M33" s="87"/>
      <c r="N33" s="173"/>
      <c r="O33" s="88">
        <f>L33-I33</f>
        <v>0</v>
      </c>
      <c r="P33" s="13"/>
      <c r="R33" s="3">
        <f t="shared" si="2"/>
        <v>0</v>
      </c>
    </row>
    <row r="34" spans="1:18" ht="15.75">
      <c r="A34" s="126"/>
      <c r="B34" s="172" t="s">
        <v>109</v>
      </c>
      <c r="C34" s="87"/>
      <c r="D34" s="135"/>
      <c r="E34" s="173"/>
      <c r="F34" s="87">
        <v>8</v>
      </c>
      <c r="G34" s="173"/>
      <c r="H34" s="87"/>
      <c r="I34" s="87">
        <v>50</v>
      </c>
      <c r="J34" s="87"/>
      <c r="K34" s="173"/>
      <c r="L34" s="87">
        <v>50</v>
      </c>
      <c r="M34" s="87"/>
      <c r="N34" s="173"/>
      <c r="O34" s="88">
        <f>L34-I34</f>
        <v>0</v>
      </c>
      <c r="P34" s="13"/>
      <c r="Q34" s="3">
        <v>10</v>
      </c>
      <c r="R34" s="3">
        <f t="shared" si="2"/>
        <v>0</v>
      </c>
    </row>
    <row r="35" spans="1:18" ht="15.75">
      <c r="A35" s="126"/>
      <c r="B35" s="172" t="s">
        <v>68</v>
      </c>
      <c r="C35" s="87"/>
      <c r="D35" s="135"/>
      <c r="E35" s="173"/>
      <c r="F35" s="87">
        <v>100</v>
      </c>
      <c r="G35" s="173"/>
      <c r="H35" s="87"/>
      <c r="I35" s="87">
        <v>90</v>
      </c>
      <c r="J35" s="87"/>
      <c r="K35" s="173"/>
      <c r="L35" s="87">
        <f>120-5-5</f>
        <v>110</v>
      </c>
      <c r="M35" s="87"/>
      <c r="N35" s="173"/>
      <c r="O35" s="88">
        <f>L35-I35</f>
        <v>20</v>
      </c>
      <c r="P35" s="13"/>
      <c r="Q35" s="3">
        <v>85</v>
      </c>
      <c r="R35" s="3">
        <f t="shared" si="2"/>
        <v>-20</v>
      </c>
    </row>
    <row r="36" spans="1:18" ht="15.75">
      <c r="A36" s="126"/>
      <c r="B36" s="172" t="s">
        <v>69</v>
      </c>
      <c r="C36" s="87"/>
      <c r="D36" s="135"/>
      <c r="E36" s="173"/>
      <c r="F36" s="87">
        <v>190</v>
      </c>
      <c r="G36" s="173"/>
      <c r="H36" s="87"/>
      <c r="I36" s="87">
        <v>60</v>
      </c>
      <c r="J36" s="87"/>
      <c r="K36" s="173"/>
      <c r="L36" s="87">
        <f>800-7</f>
        <v>793</v>
      </c>
      <c r="M36" s="87"/>
      <c r="N36" s="173"/>
      <c r="O36" s="88">
        <f>L36-I36</f>
        <v>733</v>
      </c>
      <c r="P36" s="13"/>
      <c r="Q36" s="3">
        <v>37758</v>
      </c>
      <c r="R36" s="3">
        <f t="shared" si="2"/>
        <v>-733</v>
      </c>
    </row>
    <row r="37" spans="1:16" ht="15.75">
      <c r="A37" s="126"/>
      <c r="B37" s="172" t="s">
        <v>214</v>
      </c>
      <c r="C37" s="87"/>
      <c r="D37" s="135"/>
      <c r="E37" s="173"/>
      <c r="F37" s="87">
        <v>0</v>
      </c>
      <c r="G37" s="173"/>
      <c r="H37" s="87"/>
      <c r="I37" s="87"/>
      <c r="J37" s="87"/>
      <c r="K37" s="173"/>
      <c r="L37" s="87"/>
      <c r="M37" s="87"/>
      <c r="N37" s="173"/>
      <c r="O37" s="88"/>
      <c r="P37" s="13"/>
    </row>
    <row r="38" spans="1:18" ht="15.75">
      <c r="A38" s="126"/>
      <c r="B38" s="230" t="s">
        <v>70</v>
      </c>
      <c r="C38" s="87"/>
      <c r="D38" s="135"/>
      <c r="E38" s="231"/>
      <c r="F38" s="232">
        <f>SUM(F16:F37)</f>
        <v>22334.4</v>
      </c>
      <c r="G38" s="231"/>
      <c r="H38" s="232"/>
      <c r="I38" s="234">
        <f>SUM(I16:I36)</f>
        <v>15708</v>
      </c>
      <c r="J38" s="232"/>
      <c r="K38" s="231"/>
      <c r="L38" s="234">
        <f>SUM(L16:L36)</f>
        <v>23148</v>
      </c>
      <c r="M38" s="232"/>
      <c r="N38" s="231"/>
      <c r="O38" s="233">
        <f>SUM(O16:O36)</f>
        <v>7440</v>
      </c>
      <c r="P38" s="13">
        <f>SUM(P12:P36)</f>
        <v>9321</v>
      </c>
      <c r="Q38" s="3">
        <f>SUM(Q16:Q36)</f>
        <v>71666</v>
      </c>
      <c r="R38" s="3">
        <f t="shared" si="2"/>
        <v>-7440</v>
      </c>
    </row>
    <row r="39" spans="1:16" ht="16.5" customHeight="1">
      <c r="A39" s="224"/>
      <c r="B39" s="225"/>
      <c r="C39" s="226"/>
      <c r="D39" s="227"/>
      <c r="E39" s="228"/>
      <c r="F39" s="226"/>
      <c r="G39" s="228"/>
      <c r="H39" s="226"/>
      <c r="I39" s="226"/>
      <c r="J39" s="226"/>
      <c r="K39" s="228"/>
      <c r="L39" s="226"/>
      <c r="M39" s="226"/>
      <c r="N39" s="228"/>
      <c r="O39" s="229"/>
      <c r="P39" s="13"/>
    </row>
    <row r="40" spans="1:16" ht="16.5" customHeight="1">
      <c r="A40" s="126"/>
      <c r="B40" s="332" t="s">
        <v>71</v>
      </c>
      <c r="C40" s="333"/>
      <c r="D40" s="334"/>
      <c r="E40" s="335"/>
      <c r="F40" s="333"/>
      <c r="G40" s="335"/>
      <c r="H40" s="333"/>
      <c r="I40" s="333">
        <v>0</v>
      </c>
      <c r="J40" s="333"/>
      <c r="K40" s="335"/>
      <c r="L40" s="333">
        <f>-I41</f>
        <v>0</v>
      </c>
      <c r="M40" s="333"/>
      <c r="N40" s="335"/>
      <c r="O40" s="336"/>
      <c r="P40" s="13"/>
    </row>
    <row r="41" spans="1:16" ht="15.75">
      <c r="A41" s="126"/>
      <c r="B41" s="332" t="s">
        <v>72</v>
      </c>
      <c r="C41" s="333"/>
      <c r="D41" s="334"/>
      <c r="E41" s="335"/>
      <c r="F41" s="333">
        <v>987</v>
      </c>
      <c r="G41" s="335"/>
      <c r="H41" s="333"/>
      <c r="I41" s="333"/>
      <c r="J41" s="333"/>
      <c r="K41" s="335"/>
      <c r="L41" s="333"/>
      <c r="M41" s="333"/>
      <c r="N41" s="335"/>
      <c r="O41" s="336"/>
      <c r="P41" s="13"/>
    </row>
    <row r="42" spans="1:16" ht="15.75">
      <c r="A42" s="126"/>
      <c r="B42" s="332" t="s">
        <v>73</v>
      </c>
      <c r="C42" s="333"/>
      <c r="D42" s="334"/>
      <c r="E42" s="335"/>
      <c r="F42" s="333"/>
      <c r="G42" s="335"/>
      <c r="H42" s="333"/>
      <c r="I42" s="333">
        <v>0</v>
      </c>
      <c r="J42" s="333"/>
      <c r="K42" s="335"/>
      <c r="L42" s="333">
        <v>0</v>
      </c>
      <c r="M42" s="333"/>
      <c r="N42" s="335"/>
      <c r="O42" s="336"/>
      <c r="P42" s="13"/>
    </row>
    <row r="43" spans="1:16" ht="15.75">
      <c r="A43" s="126"/>
      <c r="B43" s="332" t="s">
        <v>74</v>
      </c>
      <c r="C43" s="333"/>
      <c r="D43" s="334"/>
      <c r="E43" s="335"/>
      <c r="F43" s="333">
        <f>F38-F40+F41-F42</f>
        <v>23321.4</v>
      </c>
      <c r="G43" s="335"/>
      <c r="H43" s="333"/>
      <c r="I43" s="333">
        <f>I38-I40+I41-I42</f>
        <v>15708</v>
      </c>
      <c r="J43" s="333"/>
      <c r="K43" s="335"/>
      <c r="L43" s="333">
        <f>L38-L40+L41-L42</f>
        <v>23148</v>
      </c>
      <c r="M43" s="333"/>
      <c r="N43" s="335"/>
      <c r="O43" s="336"/>
      <c r="P43" s="13"/>
    </row>
    <row r="44" spans="1:16" ht="18" customHeight="1">
      <c r="A44" s="181"/>
      <c r="B44" s="337"/>
      <c r="C44" s="338"/>
      <c r="D44" s="339"/>
      <c r="E44" s="340"/>
      <c r="F44" s="338"/>
      <c r="G44" s="340"/>
      <c r="H44" s="338"/>
      <c r="I44" s="338"/>
      <c r="J44" s="338"/>
      <c r="K44" s="340"/>
      <c r="L44" s="338"/>
      <c r="M44" s="338"/>
      <c r="N44" s="341"/>
      <c r="O44" s="342"/>
      <c r="P44" s="13"/>
    </row>
    <row r="45" spans="1:16" ht="15.75">
      <c r="A45" s="121"/>
      <c r="B45" s="343"/>
      <c r="C45" s="344"/>
      <c r="D45" s="345"/>
      <c r="E45" s="346"/>
      <c r="F45" s="344"/>
      <c r="G45" s="346"/>
      <c r="H45" s="344"/>
      <c r="I45" s="344"/>
      <c r="J45" s="344"/>
      <c r="K45" s="346"/>
      <c r="L45" s="344"/>
      <c r="M45" s="344"/>
      <c r="N45" s="346"/>
      <c r="O45" s="347"/>
      <c r="P45" s="13"/>
    </row>
    <row r="46" spans="1:16" ht="15.75">
      <c r="A46" s="13"/>
      <c r="B46" s="32"/>
      <c r="C46" s="12"/>
      <c r="D46" s="12" t="s">
        <v>134</v>
      </c>
      <c r="E46" s="12"/>
      <c r="F46" s="12"/>
      <c r="G46" s="12"/>
      <c r="H46" s="12"/>
      <c r="I46" s="12"/>
      <c r="J46" s="12"/>
      <c r="K46" s="12"/>
      <c r="L46" s="12"/>
      <c r="M46" s="12"/>
      <c r="N46" s="26"/>
      <c r="O46" s="26"/>
      <c r="P46" s="13"/>
    </row>
    <row r="47" spans="1:16" ht="12.75" customHeight="1">
      <c r="A47" s="12"/>
      <c r="B47" s="12"/>
      <c r="C47" s="12"/>
      <c r="D47" s="12" t="s">
        <v>134</v>
      </c>
      <c r="E47" s="12"/>
      <c r="F47" s="12"/>
      <c r="G47" s="12"/>
      <c r="H47" s="12"/>
      <c r="I47" s="12"/>
      <c r="J47" s="12"/>
      <c r="K47" s="12"/>
      <c r="L47" s="12"/>
      <c r="M47" s="12"/>
      <c r="N47" s="26"/>
      <c r="O47" s="26"/>
      <c r="P47" s="13"/>
    </row>
    <row r="48" spans="1:16" ht="15.75">
      <c r="A48" s="12"/>
      <c r="B48" s="28"/>
      <c r="C48" s="12"/>
      <c r="D48" s="12"/>
      <c r="E48" s="12"/>
      <c r="F48" s="12"/>
      <c r="G48" s="12"/>
      <c r="H48" s="12"/>
      <c r="I48" s="12"/>
      <c r="J48" s="12"/>
      <c r="K48" s="12"/>
      <c r="L48" s="12"/>
      <c r="M48" s="12"/>
      <c r="N48" s="33"/>
      <c r="O48" s="33"/>
      <c r="P48" s="13"/>
    </row>
    <row r="49" spans="14:16" ht="15.75">
      <c r="N49" s="25"/>
      <c r="O49" s="26"/>
      <c r="P49" s="13"/>
    </row>
    <row r="50" spans="14:16" ht="15.75">
      <c r="N50" s="25"/>
      <c r="O50" s="26"/>
      <c r="P50" s="13"/>
    </row>
    <row r="51" spans="14:16" ht="15.75">
      <c r="N51" s="25"/>
      <c r="O51" s="25"/>
      <c r="P51" s="13"/>
    </row>
    <row r="52" spans="14:16" ht="15.75">
      <c r="N52" s="25"/>
      <c r="O52" s="25"/>
      <c r="P52" s="13"/>
    </row>
    <row r="53" spans="14:16" ht="15.75">
      <c r="N53" s="25"/>
      <c r="O53" s="25"/>
      <c r="P53" s="13"/>
    </row>
    <row r="54" spans="14:16" ht="15.75">
      <c r="N54" s="25"/>
      <c r="O54" s="25"/>
      <c r="P54" s="13"/>
    </row>
    <row r="55" spans="14:16" ht="15.75">
      <c r="N55" s="25"/>
      <c r="O55" s="25"/>
      <c r="P55" s="13"/>
    </row>
    <row r="56" spans="14:16" ht="15.75">
      <c r="N56" s="25"/>
      <c r="O56" s="25"/>
      <c r="P56" s="13"/>
    </row>
    <row r="57" spans="14:16" ht="15.75">
      <c r="N57" s="25"/>
      <c r="O57" s="25"/>
      <c r="P57" s="13"/>
    </row>
    <row r="58" spans="14:16" ht="15.75">
      <c r="N58" s="25"/>
      <c r="O58" s="25"/>
      <c r="P58" s="13"/>
    </row>
    <row r="59" spans="14:16" ht="15.75">
      <c r="N59" s="25"/>
      <c r="O59" s="25"/>
      <c r="P59" s="13"/>
    </row>
    <row r="60" spans="14:16" ht="15.75">
      <c r="N60" s="25"/>
      <c r="O60" s="25"/>
      <c r="P60" s="13"/>
    </row>
    <row r="61" spans="14:16" ht="15.75">
      <c r="N61" s="25"/>
      <c r="O61" s="25"/>
      <c r="P61" s="13"/>
    </row>
    <row r="62" spans="14:16" ht="15.75">
      <c r="N62" s="25"/>
      <c r="O62" s="25"/>
      <c r="P62" s="13"/>
    </row>
    <row r="63" spans="14:16" ht="15.75">
      <c r="N63" s="25"/>
      <c r="O63" s="25"/>
      <c r="P63" s="13"/>
    </row>
    <row r="64" spans="14:16" ht="15.75">
      <c r="N64" s="34"/>
      <c r="O64" s="25"/>
      <c r="P64" s="13"/>
    </row>
    <row r="65" spans="14:16" ht="15.75">
      <c r="N65" s="13"/>
      <c r="O65" s="13"/>
      <c r="P65" s="13"/>
    </row>
    <row r="66" spans="14:16" ht="15.75">
      <c r="N66" s="12"/>
      <c r="O66" s="12"/>
      <c r="P66" s="13"/>
    </row>
    <row r="67" spans="14:16" ht="15.75">
      <c r="N67" s="12"/>
      <c r="O67" s="12"/>
      <c r="P67" s="13"/>
    </row>
    <row r="68" spans="14:16" ht="15.75">
      <c r="N68" s="12"/>
      <c r="O68" s="12"/>
      <c r="P68" s="13"/>
    </row>
    <row r="69" spans="14:16" ht="15.75">
      <c r="N69" s="12"/>
      <c r="O69" s="12"/>
      <c r="P69" s="13"/>
    </row>
    <row r="70" ht="15.75">
      <c r="P70" s="13"/>
    </row>
    <row r="71" ht="15.75">
      <c r="P71" s="13"/>
    </row>
  </sheetData>
  <sheetProtection/>
  <mergeCells count="4">
    <mergeCell ref="G8:J8"/>
    <mergeCell ref="E8:F8"/>
    <mergeCell ref="A20:D20"/>
    <mergeCell ref="C21:D21"/>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S75"/>
  <sheetViews>
    <sheetView showGridLines="0" tabSelected="1" showOutlineSymbols="0" zoomScale="75" zoomScaleNormal="75" zoomScaleSheetLayoutView="75" zoomScalePageLayoutView="0" workbookViewId="0" topLeftCell="A1">
      <selection activeCell="AM25" sqref="AM25"/>
    </sheetView>
  </sheetViews>
  <sheetFormatPr defaultColWidth="9.6640625" defaultRowHeight="15"/>
  <cols>
    <col min="1" max="1" width="9.99609375" style="7" customWidth="1"/>
    <col min="2" max="2" width="26.99609375" style="7" customWidth="1"/>
    <col min="3" max="3" width="21.3359375" style="7" customWidth="1"/>
    <col min="4" max="4" width="9.3359375" style="7" customWidth="1"/>
    <col min="5" max="5" width="1.66796875" style="7" customWidth="1"/>
    <col min="6" max="6" width="1.99609375" style="7" customWidth="1"/>
    <col min="7" max="7" width="1.77734375" style="7" customWidth="1"/>
    <col min="8" max="8" width="6.88671875" style="13" customWidth="1"/>
    <col min="9" max="9" width="6.21484375" style="13" customWidth="1"/>
    <col min="10" max="10" width="12.99609375" style="13" customWidth="1"/>
    <col min="11" max="11" width="2.4453125" style="13" customWidth="1"/>
    <col min="12" max="12" width="5.6640625" style="13" customWidth="1"/>
    <col min="13" max="13" width="6.21484375" style="13" customWidth="1"/>
    <col min="14" max="14" width="9.77734375" style="13" customWidth="1"/>
    <col min="15" max="15" width="1.66796875" style="13" customWidth="1"/>
    <col min="16" max="17" width="5.6640625" style="13" customWidth="1"/>
    <col min="18" max="18" width="7.6640625" style="13" customWidth="1"/>
    <col min="19" max="19" width="1.66796875" style="13" hidden="1" customWidth="1"/>
    <col min="20" max="20" width="5.6640625" style="13" hidden="1" customWidth="1"/>
    <col min="21" max="21" width="6.10546875" style="13" hidden="1" customWidth="1"/>
    <col min="22" max="22" width="1.66796875" style="13" customWidth="1"/>
    <col min="23" max="24" width="5.6640625" style="13" customWidth="1"/>
    <col min="25" max="25" width="8.5546875" style="13" customWidth="1"/>
    <col min="26" max="26" width="7.5546875" style="13" customWidth="1"/>
    <col min="27" max="27" width="2.10546875" style="13" customWidth="1"/>
    <col min="28" max="28" width="4.5546875" style="13" bestFit="1" customWidth="1"/>
    <col min="29" max="29" width="1.66796875" style="13" customWidth="1"/>
    <col min="30" max="30" width="7.6640625" style="13" customWidth="1"/>
    <col min="31" max="31" width="1.66796875" style="13" hidden="1" customWidth="1"/>
    <col min="32" max="32" width="2.3359375" style="13" hidden="1" customWidth="1"/>
    <col min="33" max="33" width="5.3359375" style="13" customWidth="1"/>
    <col min="34" max="34" width="7.10546875" style="13" customWidth="1"/>
    <col min="35" max="35" width="6.99609375" style="13" hidden="1" customWidth="1"/>
    <col min="36" max="36" width="1.66796875" style="13" hidden="1" customWidth="1"/>
    <col min="37" max="37" width="7.6640625" style="13" customWidth="1"/>
    <col min="38" max="38" width="8.6640625" style="13" customWidth="1"/>
    <col min="39" max="39" width="6.21484375" style="13" customWidth="1"/>
    <col min="40" max="40" width="11.88671875" style="13" customWidth="1"/>
    <col min="41" max="41" width="3.3359375" style="13" hidden="1" customWidth="1"/>
    <col min="42" max="42" width="0.23046875" style="13" hidden="1" customWidth="1"/>
    <col min="43" max="43" width="8.4453125" style="13" hidden="1" customWidth="1"/>
    <col min="44" max="44" width="7.99609375" style="13" hidden="1" customWidth="1"/>
    <col min="45" max="46" width="5.6640625" style="7" customWidth="1"/>
    <col min="47" max="47" width="7.6640625" style="7" customWidth="1"/>
    <col min="48" max="16384" width="9.6640625" style="7" customWidth="1"/>
  </cols>
  <sheetData>
    <row r="1" ht="22.5">
      <c r="A1" s="152" t="s">
        <v>95</v>
      </c>
    </row>
    <row r="2" spans="1:45" ht="15.75">
      <c r="A2" s="8"/>
      <c r="B2" s="8"/>
      <c r="C2" s="8"/>
      <c r="D2" s="8"/>
      <c r="E2" s="8"/>
      <c r="F2" s="8"/>
      <c r="G2" s="8"/>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9"/>
    </row>
    <row r="3" spans="1:45" ht="22.5">
      <c r="A3" s="143" t="s">
        <v>125</v>
      </c>
      <c r="B3" s="10"/>
      <c r="C3" s="10"/>
      <c r="D3" s="10"/>
      <c r="E3" s="10"/>
      <c r="F3" s="10"/>
      <c r="G3" s="10"/>
      <c r="H3" s="4"/>
      <c r="I3" s="4"/>
      <c r="J3" s="4"/>
      <c r="K3" s="4"/>
      <c r="L3" s="4"/>
      <c r="M3" s="4"/>
      <c r="N3" s="4"/>
      <c r="O3" s="4"/>
      <c r="P3" s="4"/>
      <c r="Q3" s="15"/>
      <c r="R3" s="4"/>
      <c r="S3" s="4"/>
      <c r="T3" s="4"/>
      <c r="U3" s="4"/>
      <c r="V3" s="4"/>
      <c r="W3" s="4"/>
      <c r="X3" s="4"/>
      <c r="Y3" s="4"/>
      <c r="Z3" s="4"/>
      <c r="AA3" s="4"/>
      <c r="AB3" s="4"/>
      <c r="AC3" s="4"/>
      <c r="AD3" s="4"/>
      <c r="AE3" s="4"/>
      <c r="AF3" s="4"/>
      <c r="AG3" s="4"/>
      <c r="AH3" s="4"/>
      <c r="AI3" s="4"/>
      <c r="AJ3" s="4"/>
      <c r="AK3" s="4"/>
      <c r="AL3" s="4"/>
      <c r="AM3" s="4"/>
      <c r="AN3" s="4"/>
      <c r="AO3" s="4"/>
      <c r="AP3" s="4"/>
      <c r="AQ3" s="4"/>
      <c r="AR3" s="4"/>
      <c r="AS3" s="9"/>
    </row>
    <row r="4" spans="1:45" ht="23.25">
      <c r="A4" s="144" t="s">
        <v>33</v>
      </c>
      <c r="B4" s="10"/>
      <c r="C4" s="10"/>
      <c r="D4" s="10"/>
      <c r="E4" s="10"/>
      <c r="F4" s="10"/>
      <c r="G4" s="10"/>
      <c r="H4" s="4"/>
      <c r="I4" s="4"/>
      <c r="J4" s="4"/>
      <c r="K4" s="4"/>
      <c r="L4" s="4"/>
      <c r="M4" s="4"/>
      <c r="N4" s="4"/>
      <c r="O4" s="4"/>
      <c r="P4" s="4"/>
      <c r="Q4" s="15"/>
      <c r="R4" s="4"/>
      <c r="S4" s="4"/>
      <c r="T4" s="4"/>
      <c r="U4" s="4"/>
      <c r="V4" s="4"/>
      <c r="W4" s="4"/>
      <c r="X4" s="4"/>
      <c r="Y4" s="4"/>
      <c r="Z4" s="4"/>
      <c r="AA4" s="4"/>
      <c r="AB4" s="4"/>
      <c r="AC4" s="4"/>
      <c r="AD4" s="4"/>
      <c r="AE4" s="4"/>
      <c r="AF4" s="4"/>
      <c r="AG4" s="4"/>
      <c r="AH4" s="4"/>
      <c r="AI4" s="4"/>
      <c r="AJ4" s="4"/>
      <c r="AK4" s="4"/>
      <c r="AL4" s="4"/>
      <c r="AM4" s="4"/>
      <c r="AN4" s="4"/>
      <c r="AO4" s="4"/>
      <c r="AP4" s="4"/>
      <c r="AQ4" s="4"/>
      <c r="AR4" s="4"/>
      <c r="AS4" s="9"/>
    </row>
    <row r="5" spans="1:45" ht="23.25">
      <c r="A5" s="144" t="s">
        <v>115</v>
      </c>
      <c r="B5" s="10"/>
      <c r="C5" s="10"/>
      <c r="D5" s="10"/>
      <c r="E5" s="10"/>
      <c r="F5" s="10"/>
      <c r="G5" s="10"/>
      <c r="H5" s="4"/>
      <c r="I5" s="4"/>
      <c r="J5" s="4"/>
      <c r="K5" s="4"/>
      <c r="L5" s="4"/>
      <c r="M5" s="4"/>
      <c r="N5" s="4"/>
      <c r="O5" s="4"/>
      <c r="P5" s="4"/>
      <c r="Q5" s="15"/>
      <c r="R5" s="4"/>
      <c r="S5" s="4"/>
      <c r="T5" s="4"/>
      <c r="U5" s="4"/>
      <c r="V5" s="4"/>
      <c r="W5" s="4"/>
      <c r="X5" s="4"/>
      <c r="Y5" s="4"/>
      <c r="Z5" s="4"/>
      <c r="AA5" s="4"/>
      <c r="AB5" s="4"/>
      <c r="AC5" s="4"/>
      <c r="AD5" s="4"/>
      <c r="AE5" s="4"/>
      <c r="AF5" s="4"/>
      <c r="AG5" s="4"/>
      <c r="AH5" s="4"/>
      <c r="AI5" s="4"/>
      <c r="AJ5" s="4"/>
      <c r="AK5" s="4"/>
      <c r="AL5" s="4"/>
      <c r="AM5" s="4"/>
      <c r="AN5" s="4"/>
      <c r="AO5" s="4"/>
      <c r="AP5" s="4"/>
      <c r="AQ5" s="4"/>
      <c r="AR5" s="4"/>
      <c r="AS5" s="9"/>
    </row>
    <row r="6" spans="1:45" ht="23.25">
      <c r="A6" s="144" t="s">
        <v>114</v>
      </c>
      <c r="B6" s="10"/>
      <c r="C6" s="10"/>
      <c r="D6" s="10"/>
      <c r="E6" s="10"/>
      <c r="F6" s="10"/>
      <c r="G6" s="10"/>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9"/>
    </row>
    <row r="7" spans="1:45" ht="15.75">
      <c r="A7" s="83"/>
      <c r="B7" s="10"/>
      <c r="C7" s="10"/>
      <c r="D7" s="10"/>
      <c r="E7" s="10"/>
      <c r="F7" s="10"/>
      <c r="G7" s="10"/>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668" t="s">
        <v>229</v>
      </c>
      <c r="AM7" s="669"/>
      <c r="AN7" s="670"/>
      <c r="AO7" s="323"/>
      <c r="AP7" s="668" t="s">
        <v>126</v>
      </c>
      <c r="AQ7" s="669"/>
      <c r="AR7" s="670"/>
      <c r="AS7" s="9"/>
    </row>
    <row r="8" spans="1:45" ht="15.75">
      <c r="A8" s="83"/>
      <c r="B8" s="10"/>
      <c r="C8" s="10"/>
      <c r="D8" s="10"/>
      <c r="E8" s="10"/>
      <c r="F8" s="10"/>
      <c r="G8" s="10"/>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539"/>
      <c r="AL8" s="325"/>
      <c r="AM8" s="326"/>
      <c r="AN8" s="327"/>
      <c r="AO8" s="328"/>
      <c r="AP8" s="325"/>
      <c r="AQ8" s="326"/>
      <c r="AR8" s="327"/>
      <c r="AS8" s="9"/>
    </row>
    <row r="9" spans="1:45" ht="15.75">
      <c r="A9" s="11"/>
      <c r="B9" s="11"/>
      <c r="C9" s="11"/>
      <c r="D9" s="11"/>
      <c r="E9" s="11"/>
      <c r="F9" s="11"/>
      <c r="G9" s="11"/>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115"/>
      <c r="AJ9" s="538"/>
      <c r="AK9" s="115"/>
      <c r="AL9" s="136" t="s">
        <v>136</v>
      </c>
      <c r="AM9" s="142"/>
      <c r="AN9" s="142"/>
      <c r="AO9" s="118"/>
      <c r="AP9" s="136" t="s">
        <v>136</v>
      </c>
      <c r="AQ9" s="142"/>
      <c r="AR9" s="133"/>
      <c r="AS9" s="9"/>
    </row>
    <row r="10" spans="1:45" ht="21.75" customHeight="1" thickBot="1">
      <c r="A10" s="414"/>
      <c r="B10" s="129"/>
      <c r="C10" s="129"/>
      <c r="D10" s="129"/>
      <c r="E10" s="129"/>
      <c r="F10" s="129"/>
      <c r="G10" s="129"/>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7" t="s">
        <v>133</v>
      </c>
      <c r="AM10" s="137" t="s">
        <v>46</v>
      </c>
      <c r="AN10" s="324" t="s">
        <v>135</v>
      </c>
      <c r="AO10" s="131"/>
      <c r="AP10" s="137" t="s">
        <v>133</v>
      </c>
      <c r="AQ10" s="137" t="s">
        <v>46</v>
      </c>
      <c r="AR10" s="134" t="s">
        <v>135</v>
      </c>
      <c r="AS10" s="9"/>
    </row>
    <row r="11" spans="1:45" ht="15.75" customHeight="1">
      <c r="A11" s="377"/>
      <c r="B11" s="378"/>
      <c r="C11" s="378"/>
      <c r="D11" s="378"/>
      <c r="E11" s="378"/>
      <c r="F11" s="378"/>
      <c r="G11" s="378"/>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80"/>
      <c r="AM11" s="380"/>
      <c r="AN11" s="381"/>
      <c r="AP11" s="138"/>
      <c r="AQ11" s="138"/>
      <c r="AR11" s="115"/>
      <c r="AS11" s="9"/>
    </row>
    <row r="12" spans="1:45" ht="15.75">
      <c r="A12" s="382" t="s">
        <v>212</v>
      </c>
      <c r="B12" s="383"/>
      <c r="C12" s="384"/>
      <c r="D12" s="384"/>
      <c r="E12" s="384"/>
      <c r="F12" s="384"/>
      <c r="G12" s="384"/>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6">
        <v>65</v>
      </c>
      <c r="AM12" s="386">
        <v>65</v>
      </c>
      <c r="AN12" s="387">
        <v>15708</v>
      </c>
      <c r="AO12" s="148"/>
      <c r="AP12" s="149"/>
      <c r="AQ12" s="149"/>
      <c r="AR12" s="150">
        <v>0</v>
      </c>
      <c r="AS12" s="9"/>
    </row>
    <row r="13" spans="1:45" ht="20.25" customHeight="1">
      <c r="A13" s="551" t="s">
        <v>240</v>
      </c>
      <c r="B13" s="123"/>
      <c r="C13" s="124"/>
      <c r="D13" s="124"/>
      <c r="E13" s="124"/>
      <c r="F13" s="124"/>
      <c r="G13" s="124"/>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39"/>
      <c r="AM13" s="139"/>
      <c r="AN13" s="128"/>
      <c r="AO13" s="125"/>
      <c r="AP13" s="139"/>
      <c r="AQ13" s="139"/>
      <c r="AR13" s="128"/>
      <c r="AS13" s="9"/>
    </row>
    <row r="14" spans="1:45" ht="20.25" customHeight="1">
      <c r="A14" s="551" t="s">
        <v>266</v>
      </c>
      <c r="B14" s="11"/>
      <c r="C14" s="370"/>
      <c r="D14" s="370"/>
      <c r="E14" s="370"/>
      <c r="F14" s="370"/>
      <c r="G14" s="370"/>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38">
        <v>0</v>
      </c>
      <c r="AM14" s="138">
        <v>0</v>
      </c>
      <c r="AN14" s="115">
        <v>7613</v>
      </c>
      <c r="AO14" s="371"/>
      <c r="AP14" s="138"/>
      <c r="AQ14" s="138"/>
      <c r="AR14" s="115"/>
      <c r="AS14" s="9"/>
    </row>
    <row r="15" spans="1:45" ht="18">
      <c r="A15" s="388" t="s">
        <v>267</v>
      </c>
      <c r="B15" s="737"/>
      <c r="C15" s="389"/>
      <c r="D15" s="390"/>
      <c r="E15" s="390"/>
      <c r="F15" s="390"/>
      <c r="G15" s="390"/>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f>+AL13+AL12</f>
        <v>65</v>
      </c>
      <c r="AM15" s="392">
        <f>+AM13+AM12</f>
        <v>65</v>
      </c>
      <c r="AN15" s="736">
        <f>SUM(AN12:AN14)</f>
        <v>23321</v>
      </c>
      <c r="AO15" s="18"/>
      <c r="AP15" s="140"/>
      <c r="AQ15" s="140"/>
      <c r="AR15" s="116"/>
      <c r="AS15" s="9"/>
    </row>
    <row r="16" spans="1:45" ht="23.25" customHeight="1">
      <c r="A16" s="479" t="s">
        <v>236</v>
      </c>
      <c r="B16" s="124"/>
      <c r="C16" s="124"/>
      <c r="D16" s="124"/>
      <c r="E16" s="124"/>
      <c r="F16" s="124"/>
      <c r="G16" s="124"/>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371"/>
      <c r="AK16" s="535"/>
      <c r="AL16" s="139">
        <v>70</v>
      </c>
      <c r="AM16" s="139">
        <v>70</v>
      </c>
      <c r="AN16" s="128">
        <v>15708</v>
      </c>
      <c r="AO16" s="18"/>
      <c r="AP16" s="140"/>
      <c r="AQ16" s="140"/>
      <c r="AR16" s="116"/>
      <c r="AS16" s="9"/>
    </row>
    <row r="17" spans="1:45" ht="26.25" customHeight="1">
      <c r="A17" s="122" t="s">
        <v>215</v>
      </c>
      <c r="B17" s="124"/>
      <c r="C17" s="124"/>
      <c r="D17" s="124"/>
      <c r="E17" s="124"/>
      <c r="F17" s="124"/>
      <c r="G17" s="124"/>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371"/>
      <c r="AK17" s="536"/>
      <c r="AL17" s="139"/>
      <c r="AM17" s="139"/>
      <c r="AN17" s="128"/>
      <c r="AO17" s="18"/>
      <c r="AP17" s="140"/>
      <c r="AQ17" s="140"/>
      <c r="AR17" s="116"/>
      <c r="AS17" s="9"/>
    </row>
    <row r="18" spans="1:45" ht="21" customHeight="1">
      <c r="A18" s="120" t="s">
        <v>237</v>
      </c>
      <c r="B18" s="370"/>
      <c r="C18" s="370"/>
      <c r="D18" s="370"/>
      <c r="E18" s="370"/>
      <c r="F18" s="370"/>
      <c r="G18" s="370"/>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537"/>
      <c r="AL18" s="386">
        <f>SUM(AL16:AL17)</f>
        <v>70</v>
      </c>
      <c r="AM18" s="386">
        <f>SUM(AM16:AM17)</f>
        <v>70</v>
      </c>
      <c r="AN18" s="393">
        <f>SUM(AN16:AN17)</f>
        <v>15708</v>
      </c>
      <c r="AO18" s="18"/>
      <c r="AP18" s="140"/>
      <c r="AQ18" s="140"/>
      <c r="AR18" s="116"/>
      <c r="AS18" s="9"/>
    </row>
    <row r="19" spans="1:45" ht="15.75">
      <c r="A19" s="372"/>
      <c r="B19" s="373"/>
      <c r="C19" s="374"/>
      <c r="D19" s="374"/>
      <c r="E19" s="374"/>
      <c r="F19" s="374"/>
      <c r="G19" s="374"/>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6"/>
      <c r="AM19" s="376"/>
      <c r="AN19" s="376"/>
      <c r="AO19" s="375"/>
      <c r="AP19" s="376"/>
      <c r="AQ19" s="376"/>
      <c r="AR19" s="394"/>
      <c r="AS19" s="9"/>
    </row>
    <row r="20" spans="1:45" ht="15.75">
      <c r="A20" s="122" t="s">
        <v>162</v>
      </c>
      <c r="B20" s="123"/>
      <c r="C20" s="124"/>
      <c r="D20" s="124"/>
      <c r="E20" s="124"/>
      <c r="F20" s="124" t="s">
        <v>134</v>
      </c>
      <c r="G20" s="124"/>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39"/>
      <c r="AM20" s="139"/>
      <c r="AN20" s="128"/>
      <c r="AO20" s="125"/>
      <c r="AP20" s="139"/>
      <c r="AQ20" s="139"/>
      <c r="AR20" s="128"/>
      <c r="AS20" s="9"/>
    </row>
    <row r="21" spans="1:45" ht="15.75">
      <c r="A21" s="123" t="s">
        <v>40</v>
      </c>
      <c r="B21" s="125"/>
      <c r="C21" s="125"/>
      <c r="D21" s="124"/>
      <c r="E21" s="124"/>
      <c r="F21" s="124"/>
      <c r="G21" s="124"/>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445"/>
      <c r="AM21" s="445"/>
      <c r="AN21" s="446"/>
      <c r="AO21" s="125"/>
      <c r="AP21" s="139"/>
      <c r="AQ21" s="139"/>
      <c r="AR21" s="128"/>
      <c r="AS21" s="9"/>
    </row>
    <row r="22" spans="1:45" ht="15.75">
      <c r="A22" s="123"/>
      <c r="B22" s="550" t="s">
        <v>238</v>
      </c>
      <c r="C22" s="125"/>
      <c r="D22" s="124"/>
      <c r="E22" s="124"/>
      <c r="F22" s="124"/>
      <c r="G22" s="124"/>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39"/>
      <c r="AM22" s="139"/>
      <c r="AN22" s="128">
        <v>94</v>
      </c>
      <c r="AO22" s="371"/>
      <c r="AP22" s="138"/>
      <c r="AQ22" s="138"/>
      <c r="AR22" s="115"/>
      <c r="AS22" s="9"/>
    </row>
    <row r="23" spans="1:45" ht="15.75">
      <c r="A23" s="442"/>
      <c r="B23" s="442" t="s">
        <v>198</v>
      </c>
      <c r="C23" s="444"/>
      <c r="D23" s="443"/>
      <c r="E23" s="443"/>
      <c r="F23" s="443"/>
      <c r="G23" s="443"/>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5"/>
      <c r="AM23" s="445"/>
      <c r="AN23" s="446">
        <v>41</v>
      </c>
      <c r="AO23" s="371"/>
      <c r="AP23" s="138"/>
      <c r="AQ23" s="138"/>
      <c r="AR23" s="115"/>
      <c r="AS23" s="9"/>
    </row>
    <row r="24" spans="1:45" ht="15.75">
      <c r="A24" s="442"/>
      <c r="B24" s="145" t="s">
        <v>231</v>
      </c>
      <c r="C24" s="444"/>
      <c r="D24" s="443"/>
      <c r="E24" s="443"/>
      <c r="F24" s="443"/>
      <c r="G24" s="443"/>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5"/>
      <c r="AM24" s="445"/>
      <c r="AN24" s="446">
        <v>-42</v>
      </c>
      <c r="AO24" s="371"/>
      <c r="AP24" s="138"/>
      <c r="AQ24" s="138"/>
      <c r="AR24" s="115"/>
      <c r="AS24" s="9"/>
    </row>
    <row r="25" spans="1:45" ht="15.75">
      <c r="A25" s="442"/>
      <c r="B25" s="442" t="s">
        <v>197</v>
      </c>
      <c r="C25" s="444"/>
      <c r="D25" s="443"/>
      <c r="E25" s="443"/>
      <c r="F25" s="443"/>
      <c r="G25" s="443"/>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5"/>
      <c r="AM25" s="445"/>
      <c r="AN25" s="446">
        <v>7</v>
      </c>
      <c r="AO25" s="371"/>
      <c r="AP25" s="138"/>
      <c r="AQ25" s="138"/>
      <c r="AR25" s="115"/>
      <c r="AS25" s="9"/>
    </row>
    <row r="26" spans="1:45" ht="15.75">
      <c r="A26" s="442"/>
      <c r="B26" s="442" t="s">
        <v>216</v>
      </c>
      <c r="C26" s="444"/>
      <c r="D26" s="443"/>
      <c r="E26" s="443"/>
      <c r="F26" s="443"/>
      <c r="G26" s="443"/>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5"/>
      <c r="AM26" s="445"/>
      <c r="AN26" s="446">
        <v>2</v>
      </c>
      <c r="AO26" s="371"/>
      <c r="AP26" s="138"/>
      <c r="AQ26" s="138"/>
      <c r="AR26" s="115"/>
      <c r="AS26" s="9"/>
    </row>
    <row r="27" spans="1:45" ht="15.75">
      <c r="A27" s="442"/>
      <c r="B27" s="442" t="s">
        <v>217</v>
      </c>
      <c r="C27" s="444"/>
      <c r="D27" s="443"/>
      <c r="E27" s="443"/>
      <c r="F27" s="443"/>
      <c r="G27" s="443"/>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5"/>
      <c r="AM27" s="445"/>
      <c r="AN27" s="446">
        <v>332</v>
      </c>
      <c r="AO27" s="371"/>
      <c r="AP27" s="138"/>
      <c r="AQ27" s="138"/>
      <c r="AR27" s="115"/>
      <c r="AS27" s="9"/>
    </row>
    <row r="28" spans="1:45" ht="1.5" customHeight="1" hidden="1">
      <c r="A28" s="122"/>
      <c r="B28" s="442" t="s">
        <v>199</v>
      </c>
      <c r="C28" s="123"/>
      <c r="D28" s="124"/>
      <c r="E28" s="124"/>
      <c r="F28" s="124"/>
      <c r="G28" s="124"/>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445"/>
      <c r="AM28" s="445"/>
      <c r="AN28" s="445"/>
      <c r="AO28" s="125"/>
      <c r="AP28" s="139"/>
      <c r="AQ28" s="139"/>
      <c r="AR28" s="128"/>
      <c r="AS28" s="9"/>
    </row>
    <row r="29" spans="1:45" ht="15.75" hidden="1">
      <c r="A29" s="122"/>
      <c r="B29" s="123"/>
      <c r="C29" s="444"/>
      <c r="D29" s="124"/>
      <c r="E29" s="124"/>
      <c r="F29" s="124"/>
      <c r="G29" s="124"/>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445">
        <f>SUM(AL22:AL28)</f>
        <v>0</v>
      </c>
      <c r="AM29" s="445">
        <f>SUM(AM22:AM28)</f>
        <v>0</v>
      </c>
      <c r="AN29" s="445"/>
      <c r="AO29" s="125"/>
      <c r="AP29" s="139" t="e">
        <f>SUM(#REF!)</f>
        <v>#REF!</v>
      </c>
      <c r="AQ29" s="139" t="e">
        <f>SUM(#REF!)</f>
        <v>#REF!</v>
      </c>
      <c r="AR29" s="128" t="e">
        <f>SUM(#REF!)</f>
        <v>#REF!</v>
      </c>
      <c r="AS29" s="9"/>
    </row>
    <row r="30" spans="1:45" ht="15.75" hidden="1">
      <c r="A30" s="122"/>
      <c r="C30" s="444"/>
      <c r="D30" s="124"/>
      <c r="E30" s="124"/>
      <c r="F30" s="124"/>
      <c r="G30" s="124"/>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39"/>
      <c r="AM30" s="139"/>
      <c r="AN30" s="128"/>
      <c r="AO30" s="125"/>
      <c r="AP30" s="139"/>
      <c r="AQ30" s="139"/>
      <c r="AR30" s="128"/>
      <c r="AS30" s="9"/>
    </row>
    <row r="31" spans="1:45" ht="15.75">
      <c r="A31" s="122"/>
      <c r="B31" s="145" t="s">
        <v>39</v>
      </c>
      <c r="C31" s="124"/>
      <c r="D31" s="124"/>
      <c r="E31" s="124"/>
      <c r="F31" s="124"/>
      <c r="G31" s="124"/>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39">
        <f>+AL29+AL30</f>
        <v>0</v>
      </c>
      <c r="AM31" s="139">
        <f>+AM29+AM30</f>
        <v>0</v>
      </c>
      <c r="AN31" s="139">
        <f>SUM(AN22:AN27)</f>
        <v>434</v>
      </c>
      <c r="AO31" s="125"/>
      <c r="AP31" s="139" t="e">
        <f>#REF!+AP29+#REF!</f>
        <v>#REF!</v>
      </c>
      <c r="AQ31" s="139" t="e">
        <f>#REF!+AQ29+#REF!</f>
        <v>#REF!</v>
      </c>
      <c r="AR31" s="128" t="e">
        <f>#REF!+AR29+#REF!</f>
        <v>#REF!</v>
      </c>
      <c r="AS31" s="9"/>
    </row>
    <row r="32" spans="1:45" ht="15.75" hidden="1">
      <c r="A32" s="122"/>
      <c r="C32" s="124"/>
      <c r="D32" s="124"/>
      <c r="E32" s="124"/>
      <c r="F32" s="124"/>
      <c r="G32" s="124"/>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39"/>
      <c r="AM32" s="139"/>
      <c r="AN32" s="139"/>
      <c r="AO32" s="125"/>
      <c r="AP32" s="139"/>
      <c r="AQ32" s="139"/>
      <c r="AR32" s="128"/>
      <c r="AS32" s="9"/>
    </row>
    <row r="33" spans="1:45" ht="10.5" customHeight="1">
      <c r="A33" s="120"/>
      <c r="B33" s="369"/>
      <c r="C33" s="370"/>
      <c r="D33" s="370"/>
      <c r="E33" s="370"/>
      <c r="F33" s="370"/>
      <c r="G33" s="370"/>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138"/>
      <c r="AM33" s="138"/>
      <c r="AN33" s="115"/>
      <c r="AO33" s="371"/>
      <c r="AP33" s="138"/>
      <c r="AQ33" s="138"/>
      <c r="AR33" s="115"/>
      <c r="AS33" s="9"/>
    </row>
    <row r="34" spans="1:45" ht="12.75" customHeight="1">
      <c r="A34" s="151" t="s">
        <v>218</v>
      </c>
      <c r="B34" s="146"/>
      <c r="C34" s="146"/>
      <c r="D34" s="146"/>
      <c r="E34" s="146"/>
      <c r="F34" s="146"/>
      <c r="G34" s="146"/>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9">
        <f>AL32+AL18</f>
        <v>70</v>
      </c>
      <c r="AM34" s="149">
        <f>AM32+AM18</f>
        <v>70</v>
      </c>
      <c r="AN34" s="149">
        <f>AN18+AN31</f>
        <v>16142</v>
      </c>
      <c r="AO34" s="148"/>
      <c r="AP34" s="149" t="e">
        <f>AP31+#REF!</f>
        <v>#REF!</v>
      </c>
      <c r="AQ34" s="149" t="e">
        <f>AQ31+#REF!</f>
        <v>#REF!</v>
      </c>
      <c r="AR34" s="147" t="e">
        <f>AR31+#REF!</f>
        <v>#REF!</v>
      </c>
      <c r="AS34" s="9"/>
    </row>
    <row r="35" spans="1:45" ht="15.75">
      <c r="A35" s="122"/>
      <c r="B35" s="124"/>
      <c r="C35" s="124"/>
      <c r="D35" s="124"/>
      <c r="E35" s="124"/>
      <c r="F35" s="124"/>
      <c r="G35" s="12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39"/>
      <c r="AM35" s="139"/>
      <c r="AN35" s="128"/>
      <c r="AO35" s="125"/>
      <c r="AP35" s="139"/>
      <c r="AQ35" s="139"/>
      <c r="AR35" s="128"/>
      <c r="AS35" s="9"/>
    </row>
    <row r="36" spans="1:45" ht="15.75">
      <c r="A36" s="122" t="s">
        <v>97</v>
      </c>
      <c r="B36" s="124"/>
      <c r="C36" s="124"/>
      <c r="D36" s="124"/>
      <c r="E36" s="124"/>
      <c r="F36" s="124"/>
      <c r="G36" s="124"/>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39"/>
      <c r="AM36" s="139"/>
      <c r="AN36" s="128"/>
      <c r="AO36" s="125"/>
      <c r="AP36" s="139"/>
      <c r="AQ36" s="139"/>
      <c r="AR36" s="128"/>
      <c r="AS36" s="9"/>
    </row>
    <row r="37" spans="1:45" ht="15.75">
      <c r="A37" s="550" t="s">
        <v>141</v>
      </c>
      <c r="B37" s="124"/>
      <c r="C37" s="124"/>
      <c r="D37" s="124"/>
      <c r="E37" s="124"/>
      <c r="F37" s="124"/>
      <c r="G37" s="124"/>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39"/>
      <c r="AM37" s="139"/>
      <c r="AN37" s="128"/>
      <c r="AO37" s="125"/>
      <c r="AP37" s="139"/>
      <c r="AQ37" s="139"/>
      <c r="AR37" s="128"/>
      <c r="AS37" s="9"/>
    </row>
    <row r="38" spans="1:45" ht="15.75">
      <c r="A38" s="123"/>
      <c r="B38" s="552" t="s">
        <v>244</v>
      </c>
      <c r="C38" s="124"/>
      <c r="D38" s="124"/>
      <c r="E38" s="124"/>
      <c r="F38" s="124"/>
      <c r="G38" s="124"/>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39">
        <v>32</v>
      </c>
      <c r="AM38" s="139">
        <v>16</v>
      </c>
      <c r="AN38" s="128">
        <v>7027</v>
      </c>
      <c r="AO38" s="125"/>
      <c r="AP38" s="139"/>
      <c r="AQ38" s="139"/>
      <c r="AR38" s="128"/>
      <c r="AS38" s="9"/>
    </row>
    <row r="39" spans="1:45" ht="15.75">
      <c r="A39" s="123"/>
      <c r="B39" s="550" t="s">
        <v>245</v>
      </c>
      <c r="C39" s="124"/>
      <c r="D39" s="124"/>
      <c r="E39" s="124"/>
      <c r="F39" s="124"/>
      <c r="G39" s="124"/>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39">
        <v>32</v>
      </c>
      <c r="AM39" s="139">
        <v>16</v>
      </c>
      <c r="AN39" s="128">
        <v>7027</v>
      </c>
      <c r="AO39" s="125"/>
      <c r="AP39" s="139"/>
      <c r="AQ39" s="139"/>
      <c r="AR39" s="128"/>
      <c r="AS39" s="9"/>
    </row>
    <row r="40" spans="1:45" ht="15.75">
      <c r="A40" s="123"/>
      <c r="B40" s="124"/>
      <c r="C40" s="124"/>
      <c r="D40" s="124"/>
      <c r="E40" s="124"/>
      <c r="F40" s="124"/>
      <c r="G40" s="124"/>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39"/>
      <c r="AM40" s="139"/>
      <c r="AN40" s="128"/>
      <c r="AO40" s="125"/>
      <c r="AP40" s="139"/>
      <c r="AQ40" s="139"/>
      <c r="AR40" s="128"/>
      <c r="AS40" s="9"/>
    </row>
    <row r="41" spans="1:45" ht="15.75">
      <c r="A41" s="123" t="s">
        <v>111</v>
      </c>
      <c r="B41" s="444"/>
      <c r="C41" s="123"/>
      <c r="D41" s="123"/>
      <c r="E41" s="123"/>
      <c r="F41" s="123"/>
      <c r="G41" s="123"/>
      <c r="H41" s="127"/>
      <c r="I41" s="127"/>
      <c r="J41" s="127"/>
      <c r="K41" s="127"/>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39" t="s">
        <v>134</v>
      </c>
      <c r="AM41" s="139"/>
      <c r="AN41" s="128"/>
      <c r="AO41" s="125" t="s">
        <v>134</v>
      </c>
      <c r="AP41" s="139" t="s">
        <v>134</v>
      </c>
      <c r="AQ41" s="139"/>
      <c r="AR41" s="128"/>
      <c r="AS41" s="9"/>
    </row>
    <row r="42" spans="1:45" ht="15.75">
      <c r="A42" s="122"/>
      <c r="B42" s="123" t="s">
        <v>220</v>
      </c>
      <c r="C42" s="444"/>
      <c r="D42" s="123"/>
      <c r="E42" s="123"/>
      <c r="F42" s="123"/>
      <c r="G42" s="123"/>
      <c r="H42" s="127"/>
      <c r="I42" s="127"/>
      <c r="J42" s="127"/>
      <c r="K42" s="127"/>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39"/>
      <c r="AM42" s="139"/>
      <c r="AN42" s="128">
        <v>-17</v>
      </c>
      <c r="AO42" s="125"/>
      <c r="AP42" s="139"/>
      <c r="AQ42" s="139"/>
      <c r="AR42" s="128"/>
      <c r="AS42" s="9"/>
    </row>
    <row r="43" spans="1:45" ht="15.75">
      <c r="A43" s="122"/>
      <c r="B43" s="550" t="s">
        <v>246</v>
      </c>
      <c r="C43" s="444"/>
      <c r="D43" s="123"/>
      <c r="E43" s="123"/>
      <c r="F43" s="123"/>
      <c r="G43" s="123"/>
      <c r="H43" s="127"/>
      <c r="I43" s="127"/>
      <c r="J43" s="127"/>
      <c r="K43" s="127"/>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39"/>
      <c r="AM43" s="139"/>
      <c r="AN43" s="128">
        <v>-4</v>
      </c>
      <c r="AO43" s="125"/>
      <c r="AP43" s="139"/>
      <c r="AQ43" s="139"/>
      <c r="AR43" s="128"/>
      <c r="AS43" s="9"/>
    </row>
    <row r="44" spans="1:45" ht="15.75">
      <c r="A44" s="122"/>
      <c r="B44" s="123" t="s">
        <v>230</v>
      </c>
      <c r="C44" s="444"/>
      <c r="D44" s="123"/>
      <c r="E44" s="123"/>
      <c r="F44" s="123"/>
      <c r="G44" s="123"/>
      <c r="H44" s="127"/>
      <c r="I44" s="127"/>
      <c r="J44" s="127"/>
      <c r="K44" s="127"/>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39"/>
      <c r="AM44" s="139"/>
      <c r="AN44" s="128">
        <f>SUM(AN42:AN43)</f>
        <v>-21</v>
      </c>
      <c r="AO44" s="125"/>
      <c r="AP44" s="139">
        <f>SUM(AP42:AP42)</f>
        <v>0</v>
      </c>
      <c r="AQ44" s="139">
        <f>SUM(AQ42:AQ42)</f>
        <v>0</v>
      </c>
      <c r="AR44" s="128">
        <f>SUM(AR42:AR42)</f>
        <v>0</v>
      </c>
      <c r="AS44" s="9"/>
    </row>
    <row r="45" spans="1:45" ht="15.75">
      <c r="A45" s="122"/>
      <c r="B45" s="123" t="s">
        <v>98</v>
      </c>
      <c r="C45" s="444"/>
      <c r="D45" s="123"/>
      <c r="E45" s="123"/>
      <c r="F45" s="123"/>
      <c r="G45" s="123"/>
      <c r="H45" s="127"/>
      <c r="I45" s="127"/>
      <c r="J45" s="127"/>
      <c r="K45" s="127"/>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444"/>
      <c r="AI45" s="444"/>
      <c r="AJ45" s="444"/>
      <c r="AK45" s="534"/>
      <c r="AL45" s="138">
        <f>AL39+AL44</f>
        <v>32</v>
      </c>
      <c r="AM45" s="138">
        <f>AM39+AM44</f>
        <v>16</v>
      </c>
      <c r="AN45" s="138">
        <f>AN39+AN44</f>
        <v>7006</v>
      </c>
      <c r="AO45" s="125"/>
      <c r="AP45" s="139" t="e">
        <f>SUM(#REF!+#REF!)</f>
        <v>#REF!</v>
      </c>
      <c r="AQ45" s="139" t="e">
        <f>SUM(#REF!+#REF!)</f>
        <v>#REF!</v>
      </c>
      <c r="AR45" s="139" t="e">
        <f>SUM(#REF!+#REF!)</f>
        <v>#REF!</v>
      </c>
      <c r="AS45" s="9"/>
    </row>
    <row r="46" spans="1:45" ht="15.75">
      <c r="A46" s="671"/>
      <c r="B46" s="672"/>
      <c r="C46" s="672"/>
      <c r="D46" s="146"/>
      <c r="E46" s="146"/>
      <c r="F46" s="146"/>
      <c r="G46" s="146"/>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406"/>
      <c r="AM46" s="406"/>
      <c r="AN46" s="406"/>
      <c r="AO46" s="148"/>
      <c r="AP46" s="149" t="e">
        <f>AP44+AP34+AP45</f>
        <v>#REF!</v>
      </c>
      <c r="AQ46" s="149" t="e">
        <f>AQ44+AQ34+AQ45</f>
        <v>#REF!</v>
      </c>
      <c r="AR46" s="149" t="e">
        <f>AR44+AR34+AR45</f>
        <v>#REF!</v>
      </c>
      <c r="AS46" s="9"/>
    </row>
    <row r="47" spans="1:45" ht="15.75">
      <c r="A47" s="675" t="s">
        <v>219</v>
      </c>
      <c r="B47" s="676"/>
      <c r="C47" s="676"/>
      <c r="D47" s="146"/>
      <c r="E47" s="146"/>
      <c r="F47" s="146"/>
      <c r="G47" s="146"/>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9">
        <f>AL34+AL45</f>
        <v>102</v>
      </c>
      <c r="AM47" s="149">
        <f>AM34+AM45</f>
        <v>86</v>
      </c>
      <c r="AN47" s="149">
        <f>AN34+AN45</f>
        <v>23148</v>
      </c>
      <c r="AO47" s="148"/>
      <c r="AP47" s="149"/>
      <c r="AQ47" s="149"/>
      <c r="AR47" s="147"/>
      <c r="AS47" s="9"/>
    </row>
    <row r="48" spans="1:45" ht="15.75">
      <c r="A48" s="673" t="s">
        <v>241</v>
      </c>
      <c r="B48" s="674"/>
      <c r="C48" s="674"/>
      <c r="D48" s="43"/>
      <c r="E48" s="43"/>
      <c r="F48" s="43"/>
      <c r="G48" s="43"/>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41">
        <f>AL47-AL12</f>
        <v>37</v>
      </c>
      <c r="AM48" s="141">
        <f>AM47-AM12</f>
        <v>21</v>
      </c>
      <c r="AN48" s="117">
        <f>AN47-AN12</f>
        <v>7440</v>
      </c>
      <c r="AO48" s="119"/>
      <c r="AP48" s="141" t="e">
        <f>AP46-#REF!</f>
        <v>#REF!</v>
      </c>
      <c r="AQ48" s="141" t="e">
        <f>AQ46-#REF!</f>
        <v>#REF!</v>
      </c>
      <c r="AR48" s="117" t="e">
        <f>AR46-#REF!</f>
        <v>#REF!</v>
      </c>
      <c r="AS48" s="9"/>
    </row>
    <row r="49" spans="1:45" ht="15.75">
      <c r="A49" s="11"/>
      <c r="B49" s="461"/>
      <c r="C49" s="461"/>
      <c r="D49" s="370"/>
      <c r="E49" s="370"/>
      <c r="F49" s="370"/>
      <c r="G49" s="370"/>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95"/>
      <c r="AM49" s="395"/>
      <c r="AN49" s="395"/>
      <c r="AO49" s="371"/>
      <c r="AP49" s="395"/>
      <c r="AQ49" s="395"/>
      <c r="AR49" s="395"/>
      <c r="AS49" s="9"/>
    </row>
    <row r="50" spans="1:45" ht="15.75">
      <c r="A50" s="11"/>
      <c r="B50" s="461"/>
      <c r="C50" s="461"/>
      <c r="D50" s="370"/>
      <c r="E50" s="370"/>
      <c r="F50" s="370"/>
      <c r="G50" s="370"/>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95"/>
      <c r="AM50" s="395"/>
      <c r="AN50" s="395"/>
      <c r="AO50" s="371"/>
      <c r="AP50" s="395"/>
      <c r="AQ50" s="395"/>
      <c r="AR50" s="395"/>
      <c r="AS50" s="9"/>
    </row>
    <row r="51" spans="1:45" ht="15.75">
      <c r="A51" s="11"/>
      <c r="B51" s="461"/>
      <c r="C51" s="461"/>
      <c r="D51" s="370"/>
      <c r="E51" s="370"/>
      <c r="F51" s="370"/>
      <c r="G51" s="370"/>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95"/>
      <c r="AM51" s="395"/>
      <c r="AN51" s="395"/>
      <c r="AO51" s="371"/>
      <c r="AP51" s="395"/>
      <c r="AQ51" s="395"/>
      <c r="AR51" s="395"/>
      <c r="AS51" s="9"/>
    </row>
    <row r="52" spans="1:45" ht="15.75">
      <c r="A52" s="11"/>
      <c r="B52" s="461"/>
      <c r="C52" s="461"/>
      <c r="D52" s="370"/>
      <c r="E52" s="370"/>
      <c r="F52" s="370"/>
      <c r="G52" s="370"/>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95"/>
      <c r="AM52" s="395"/>
      <c r="AN52" s="395"/>
      <c r="AO52" s="371"/>
      <c r="AP52" s="395"/>
      <c r="AQ52" s="395"/>
      <c r="AR52" s="395"/>
      <c r="AS52" s="9"/>
    </row>
    <row r="53" spans="1:45" ht="22.5">
      <c r="A53" s="143" t="s">
        <v>125</v>
      </c>
      <c r="B53" s="10"/>
      <c r="C53" s="10"/>
      <c r="D53" s="10"/>
      <c r="E53" s="10"/>
      <c r="F53" s="10"/>
      <c r="G53" s="10"/>
      <c r="H53" s="4"/>
      <c r="I53" s="4"/>
      <c r="J53" s="4"/>
      <c r="K53" s="4"/>
      <c r="L53" s="4"/>
      <c r="M53" s="4"/>
      <c r="N53" s="4"/>
      <c r="O53" s="4"/>
      <c r="P53" s="4"/>
      <c r="Q53" s="15"/>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9"/>
    </row>
    <row r="54" spans="1:45" ht="23.25">
      <c r="A54" s="144" t="s">
        <v>33</v>
      </c>
      <c r="B54" s="10"/>
      <c r="C54" s="10"/>
      <c r="D54" s="10"/>
      <c r="E54" s="10"/>
      <c r="F54" s="10"/>
      <c r="G54" s="10"/>
      <c r="H54" s="4"/>
      <c r="I54" s="4"/>
      <c r="J54" s="4"/>
      <c r="K54" s="4"/>
      <c r="L54" s="4"/>
      <c r="M54" s="4"/>
      <c r="N54" s="4"/>
      <c r="O54" s="4"/>
      <c r="P54" s="4"/>
      <c r="Q54" s="15"/>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9"/>
    </row>
    <row r="55" spans="1:45" ht="23.25">
      <c r="A55" s="144" t="s">
        <v>115</v>
      </c>
      <c r="B55" s="10"/>
      <c r="C55" s="10"/>
      <c r="D55" s="10"/>
      <c r="E55" s="10"/>
      <c r="F55" s="10"/>
      <c r="G55" s="10"/>
      <c r="H55" s="4"/>
      <c r="I55" s="4"/>
      <c r="J55" s="4"/>
      <c r="K55" s="4"/>
      <c r="L55" s="4"/>
      <c r="M55" s="4"/>
      <c r="N55" s="4"/>
      <c r="O55" s="4"/>
      <c r="P55" s="4"/>
      <c r="Q55" s="15"/>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9"/>
    </row>
    <row r="56" spans="1:45" ht="23.25">
      <c r="A56" s="144" t="s">
        <v>114</v>
      </c>
      <c r="B56" s="10"/>
      <c r="C56" s="10"/>
      <c r="D56" s="10"/>
      <c r="E56" s="10"/>
      <c r="F56" s="10"/>
      <c r="G56" s="10"/>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9"/>
    </row>
    <row r="57" spans="1:45" ht="15.75">
      <c r="A57" s="11"/>
      <c r="B57" s="461"/>
      <c r="C57" s="461"/>
      <c r="D57" s="370"/>
      <c r="E57" s="370"/>
      <c r="F57" s="370"/>
      <c r="G57" s="370"/>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95"/>
      <c r="AM57" s="395"/>
      <c r="AN57" s="395"/>
      <c r="AO57" s="371"/>
      <c r="AP57" s="395"/>
      <c r="AQ57" s="395"/>
      <c r="AR57" s="395"/>
      <c r="AS57" s="9"/>
    </row>
    <row r="58" spans="1:45" ht="15.75">
      <c r="A58" s="11"/>
      <c r="B58" s="461"/>
      <c r="C58" s="461"/>
      <c r="D58" s="370"/>
      <c r="E58" s="370"/>
      <c r="F58" s="370"/>
      <c r="G58" s="370"/>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95"/>
      <c r="AM58" s="395"/>
      <c r="AN58" s="395"/>
      <c r="AO58" s="371"/>
      <c r="AP58" s="395"/>
      <c r="AQ58" s="395"/>
      <c r="AR58" s="395"/>
      <c r="AS58" s="9"/>
    </row>
    <row r="59" ht="15.75">
      <c r="AS59" s="9"/>
    </row>
    <row r="60" spans="1:44" ht="18" customHeight="1">
      <c r="A60" s="250"/>
      <c r="B60" s="251"/>
      <c r="C60" s="251"/>
      <c r="D60" s="251"/>
      <c r="E60" s="251"/>
      <c r="F60" s="251"/>
      <c r="G60" s="251"/>
      <c r="H60" s="252" t="s">
        <v>222</v>
      </c>
      <c r="I60" s="253"/>
      <c r="J60" s="253"/>
      <c r="K60" s="254"/>
      <c r="L60" s="410"/>
      <c r="M60" s="411"/>
      <c r="N60" s="411"/>
      <c r="O60" s="412"/>
      <c r="P60" s="255">
        <v>2012</v>
      </c>
      <c r="Q60" s="256"/>
      <c r="R60" s="256"/>
      <c r="S60" s="254"/>
      <c r="T60" s="255">
        <v>2011</v>
      </c>
      <c r="U60" s="256"/>
      <c r="V60" s="254"/>
      <c r="W60" s="255"/>
      <c r="X60" s="531">
        <v>2012</v>
      </c>
      <c r="Y60" s="531"/>
      <c r="Z60" s="529"/>
      <c r="AA60" s="254"/>
      <c r="AB60" s="530">
        <v>2012</v>
      </c>
      <c r="AC60" s="530"/>
      <c r="AD60" s="256"/>
      <c r="AE60" s="254"/>
      <c r="AF60" s="254"/>
      <c r="AG60" s="529"/>
      <c r="AH60" s="530">
        <v>2012</v>
      </c>
      <c r="AI60" s="256"/>
      <c r="AJ60" s="254"/>
      <c r="AK60" s="254"/>
      <c r="AL60" s="255">
        <v>2012</v>
      </c>
      <c r="AM60" s="256"/>
      <c r="AN60" s="415"/>
      <c r="AO60" s="254"/>
      <c r="AP60" s="252" t="s">
        <v>105</v>
      </c>
      <c r="AQ60" s="253"/>
      <c r="AR60" s="257"/>
    </row>
    <row r="61" spans="1:44" ht="28.5" customHeight="1">
      <c r="A61" s="258"/>
      <c r="B61" s="259"/>
      <c r="C61" s="260"/>
      <c r="D61" s="260"/>
      <c r="E61" s="261"/>
      <c r="F61" s="259"/>
      <c r="G61" s="261"/>
      <c r="H61" s="368" t="s">
        <v>269</v>
      </c>
      <c r="I61" s="263"/>
      <c r="J61" s="263"/>
      <c r="K61" s="264"/>
      <c r="L61" s="368" t="s">
        <v>239</v>
      </c>
      <c r="M61" s="263"/>
      <c r="N61" s="263"/>
      <c r="O61" s="264"/>
      <c r="P61" s="365" t="s">
        <v>38</v>
      </c>
      <c r="Q61" s="366"/>
      <c r="R61" s="366"/>
      <c r="S61" s="367"/>
      <c r="T61" s="368" t="s">
        <v>140</v>
      </c>
      <c r="U61" s="263"/>
      <c r="V61" s="264"/>
      <c r="W61" s="365"/>
      <c r="X61" s="532" t="s">
        <v>140</v>
      </c>
      <c r="Y61" s="265"/>
      <c r="Z61" s="368"/>
      <c r="AA61" s="264"/>
      <c r="AB61" s="368" t="s">
        <v>141</v>
      </c>
      <c r="AC61" s="264"/>
      <c r="AD61" s="265"/>
      <c r="AE61" s="264"/>
      <c r="AF61" s="264"/>
      <c r="AG61" s="121"/>
      <c r="AH61" s="554" t="s">
        <v>144</v>
      </c>
      <c r="AI61" s="265"/>
      <c r="AJ61" s="264"/>
      <c r="AK61" s="264"/>
      <c r="AL61" s="368" t="s">
        <v>131</v>
      </c>
      <c r="AM61" s="263"/>
      <c r="AN61" s="266"/>
      <c r="AO61" s="264"/>
      <c r="AP61" s="262" t="s">
        <v>137</v>
      </c>
      <c r="AQ61" s="263"/>
      <c r="AR61" s="266"/>
    </row>
    <row r="62" spans="1:44" ht="18" customHeight="1" thickBot="1">
      <c r="A62" s="267" t="s">
        <v>132</v>
      </c>
      <c r="B62" s="268"/>
      <c r="C62" s="268"/>
      <c r="D62" s="268"/>
      <c r="E62" s="268"/>
      <c r="F62" s="268"/>
      <c r="G62" s="268"/>
      <c r="H62" s="269" t="s">
        <v>133</v>
      </c>
      <c r="I62" s="270" t="s">
        <v>46</v>
      </c>
      <c r="J62" s="271" t="s">
        <v>135</v>
      </c>
      <c r="K62" s="272"/>
      <c r="L62" s="269" t="s">
        <v>133</v>
      </c>
      <c r="M62" s="270" t="s">
        <v>46</v>
      </c>
      <c r="N62" s="271" t="s">
        <v>135</v>
      </c>
      <c r="O62" s="272"/>
      <c r="P62" s="269" t="s">
        <v>133</v>
      </c>
      <c r="Q62" s="270" t="s">
        <v>46</v>
      </c>
      <c r="R62" s="271" t="s">
        <v>135</v>
      </c>
      <c r="S62" s="272"/>
      <c r="T62" s="269" t="s">
        <v>133</v>
      </c>
      <c r="U62" s="270" t="s">
        <v>46</v>
      </c>
      <c r="V62" s="272"/>
      <c r="W62" s="269" t="s">
        <v>133</v>
      </c>
      <c r="X62" s="270" t="s">
        <v>46</v>
      </c>
      <c r="Y62" s="271" t="s">
        <v>135</v>
      </c>
      <c r="Z62" s="269" t="s">
        <v>133</v>
      </c>
      <c r="AA62" s="272"/>
      <c r="AB62" s="270" t="s">
        <v>46</v>
      </c>
      <c r="AC62" s="272"/>
      <c r="AD62" s="271" t="s">
        <v>135</v>
      </c>
      <c r="AE62" s="272"/>
      <c r="AF62" s="272"/>
      <c r="AG62" s="269" t="s">
        <v>133</v>
      </c>
      <c r="AH62" s="270" t="s">
        <v>46</v>
      </c>
      <c r="AI62" s="271" t="s">
        <v>135</v>
      </c>
      <c r="AJ62" s="272"/>
      <c r="AK62" s="271" t="s">
        <v>135</v>
      </c>
      <c r="AL62" s="269" t="s">
        <v>133</v>
      </c>
      <c r="AM62" s="440" t="s">
        <v>46</v>
      </c>
      <c r="AN62" s="273" t="s">
        <v>135</v>
      </c>
      <c r="AO62" s="272"/>
      <c r="AP62" s="269" t="s">
        <v>133</v>
      </c>
      <c r="AQ62" s="270" t="s">
        <v>46</v>
      </c>
      <c r="AR62" s="273" t="s">
        <v>135</v>
      </c>
    </row>
    <row r="63" spans="1:44" ht="18" customHeight="1" thickBot="1">
      <c r="A63" s="274"/>
      <c r="B63" s="665" t="s">
        <v>32</v>
      </c>
      <c r="C63" s="666"/>
      <c r="D63" s="666"/>
      <c r="E63" s="666"/>
      <c r="F63" s="666"/>
      <c r="G63" s="667"/>
      <c r="H63" s="277">
        <v>65</v>
      </c>
      <c r="I63" s="278">
        <v>65</v>
      </c>
      <c r="J63" s="450">
        <f>15708+7613</f>
        <v>23321</v>
      </c>
      <c r="K63" s="278"/>
      <c r="L63" s="277">
        <v>70</v>
      </c>
      <c r="M63" s="278">
        <v>70</v>
      </c>
      <c r="N63" s="450">
        <v>15708</v>
      </c>
      <c r="O63" s="278"/>
      <c r="P63" s="277"/>
      <c r="Q63" s="278"/>
      <c r="R63" s="450">
        <v>434</v>
      </c>
      <c r="S63" s="278"/>
      <c r="T63" s="277">
        <f>P63+L63</f>
        <v>70</v>
      </c>
      <c r="U63" s="278">
        <f>+M63+Q63</f>
        <v>70</v>
      </c>
      <c r="V63" s="278"/>
      <c r="W63" s="277">
        <f>L63+P63</f>
        <v>70</v>
      </c>
      <c r="X63" s="278">
        <f>M63+Q63</f>
        <v>70</v>
      </c>
      <c r="Y63" s="450">
        <f>N63+R63</f>
        <v>16142</v>
      </c>
      <c r="Z63" s="277">
        <v>32</v>
      </c>
      <c r="AA63" s="278"/>
      <c r="AB63" s="278">
        <v>16</v>
      </c>
      <c r="AC63" s="278"/>
      <c r="AD63" s="450">
        <v>7027</v>
      </c>
      <c r="AE63" s="278"/>
      <c r="AF63" s="278"/>
      <c r="AG63" s="277"/>
      <c r="AH63" s="278"/>
      <c r="AI63" s="278">
        <v>0</v>
      </c>
      <c r="AJ63" s="278"/>
      <c r="AK63" s="540">
        <v>21</v>
      </c>
      <c r="AL63" s="277">
        <f>W63+Z63-AG63</f>
        <v>102</v>
      </c>
      <c r="AM63" s="439">
        <f>X63+AB63-AH63</f>
        <v>86</v>
      </c>
      <c r="AN63" s="555">
        <f>AD63+Y63-AK63</f>
        <v>23148</v>
      </c>
      <c r="AO63" s="278"/>
      <c r="AP63" s="277">
        <f aca="true" t="shared" si="0" ref="AP63:AR65">AL63-L63</f>
        <v>32</v>
      </c>
      <c r="AQ63" s="278">
        <f t="shared" si="0"/>
        <v>16</v>
      </c>
      <c r="AR63" s="279">
        <f t="shared" si="0"/>
        <v>7440</v>
      </c>
    </row>
    <row r="64" spans="1:44" ht="18" customHeight="1" thickBot="1">
      <c r="A64" s="274"/>
      <c r="B64" s="665"/>
      <c r="C64" s="666"/>
      <c r="D64" s="666"/>
      <c r="E64" s="666"/>
      <c r="F64" s="666"/>
      <c r="G64" s="667"/>
      <c r="H64" s="277"/>
      <c r="I64" s="278"/>
      <c r="J64" s="450"/>
      <c r="K64" s="278"/>
      <c r="L64" s="277"/>
      <c r="M64" s="278"/>
      <c r="N64" s="450"/>
      <c r="O64" s="278"/>
      <c r="P64" s="277"/>
      <c r="Q64" s="278"/>
      <c r="R64" s="453"/>
      <c r="S64" s="278"/>
      <c r="T64" s="277">
        <f>P64+L64</f>
        <v>0</v>
      </c>
      <c r="U64" s="278">
        <f>+M64+Q64</f>
        <v>0</v>
      </c>
      <c r="V64" s="278"/>
      <c r="W64" s="277"/>
      <c r="X64" s="278"/>
      <c r="Y64" s="453"/>
      <c r="Z64" s="277"/>
      <c r="AA64" s="278"/>
      <c r="AB64" s="278"/>
      <c r="AC64" s="278"/>
      <c r="AD64" s="453"/>
      <c r="AE64" s="278"/>
      <c r="AF64" s="278"/>
      <c r="AG64" s="277"/>
      <c r="AH64" s="278"/>
      <c r="AI64" s="278"/>
      <c r="AJ64" s="278"/>
      <c r="AK64" s="278"/>
      <c r="AL64" s="277">
        <f>W64+T64+AG64</f>
        <v>0</v>
      </c>
      <c r="AM64" s="439">
        <f>X64+U64+AH64</f>
        <v>0</v>
      </c>
      <c r="AN64" s="556"/>
      <c r="AO64" s="278"/>
      <c r="AP64" s="277">
        <f t="shared" si="0"/>
        <v>0</v>
      </c>
      <c r="AQ64" s="278">
        <f t="shared" si="0"/>
        <v>0</v>
      </c>
      <c r="AR64" s="279">
        <f t="shared" si="0"/>
        <v>0</v>
      </c>
    </row>
    <row r="65" spans="1:44" ht="18" customHeight="1">
      <c r="A65" s="280"/>
      <c r="B65" s="665"/>
      <c r="C65" s="666"/>
      <c r="D65" s="666"/>
      <c r="E65" s="666"/>
      <c r="F65" s="666"/>
      <c r="G65" s="667"/>
      <c r="H65" s="283"/>
      <c r="I65" s="264"/>
      <c r="J65" s="451"/>
      <c r="K65" s="264"/>
      <c r="L65" s="283"/>
      <c r="M65" s="264"/>
      <c r="N65" s="451"/>
      <c r="O65" s="264"/>
      <c r="P65" s="283"/>
      <c r="Q65" s="264"/>
      <c r="R65" s="454"/>
      <c r="S65" s="264"/>
      <c r="T65" s="283">
        <f>P65+L65</f>
        <v>0</v>
      </c>
      <c r="U65" s="264">
        <f>+M65+Q65</f>
        <v>0</v>
      </c>
      <c r="V65" s="264"/>
      <c r="W65" s="283"/>
      <c r="X65" s="264"/>
      <c r="Y65" s="454"/>
      <c r="Z65" s="283"/>
      <c r="AA65" s="264"/>
      <c r="AB65" s="264"/>
      <c r="AC65" s="264"/>
      <c r="AD65" s="454"/>
      <c r="AE65" s="264"/>
      <c r="AF65" s="264"/>
      <c r="AG65" s="283"/>
      <c r="AH65" s="264"/>
      <c r="AI65" s="264"/>
      <c r="AJ65" s="264"/>
      <c r="AK65" s="264"/>
      <c r="AL65" s="283">
        <f>W65+T65+AG65</f>
        <v>0</v>
      </c>
      <c r="AM65" s="416">
        <f>X65+U65+AH65</f>
        <v>0</v>
      </c>
      <c r="AN65" s="557"/>
      <c r="AO65" s="264"/>
      <c r="AP65" s="283">
        <f t="shared" si="0"/>
        <v>0</v>
      </c>
      <c r="AQ65" s="264">
        <f t="shared" si="0"/>
        <v>0</v>
      </c>
      <c r="AR65" s="284">
        <f t="shared" si="0"/>
        <v>0</v>
      </c>
    </row>
    <row r="66" spans="1:45" ht="18" customHeight="1">
      <c r="A66" s="285"/>
      <c r="B66" s="286"/>
      <c r="C66" s="286" t="s">
        <v>47</v>
      </c>
      <c r="D66" s="287"/>
      <c r="E66" s="287"/>
      <c r="F66" s="287"/>
      <c r="G66" s="286"/>
      <c r="H66" s="288">
        <f>SUM(H63:H65)</f>
        <v>65</v>
      </c>
      <c r="I66" s="289">
        <f>SUM(I63:I65)</f>
        <v>65</v>
      </c>
      <c r="J66" s="452">
        <f>SUM(J63:J65)</f>
        <v>23321</v>
      </c>
      <c r="K66" s="289"/>
      <c r="L66" s="288">
        <f>SUM(L63:L65)</f>
        <v>70</v>
      </c>
      <c r="M66" s="289">
        <f>SUM(M63:M65)</f>
        <v>70</v>
      </c>
      <c r="N66" s="452">
        <f>SUM(N63:N65)</f>
        <v>15708</v>
      </c>
      <c r="O66" s="289"/>
      <c r="P66" s="288">
        <f>SUM(P63:P65)</f>
        <v>0</v>
      </c>
      <c r="Q66" s="289">
        <f>SUM(Q63:Q65)</f>
        <v>0</v>
      </c>
      <c r="R66" s="452">
        <f>SUM(R63:R65)</f>
        <v>434</v>
      </c>
      <c r="S66" s="289"/>
      <c r="T66" s="288">
        <f>SUM(T63:T65)</f>
        <v>70</v>
      </c>
      <c r="U66" s="289">
        <f>SUM(U63:U65)</f>
        <v>70</v>
      </c>
      <c r="V66" s="289"/>
      <c r="W66" s="288">
        <f>SUM(W63:W65)</f>
        <v>70</v>
      </c>
      <c r="X66" s="289">
        <f>SUM(X63:X65)</f>
        <v>70</v>
      </c>
      <c r="Y66" s="452">
        <f>SUM(Y63:Y65)</f>
        <v>16142</v>
      </c>
      <c r="Z66" s="288">
        <f>SUM(Z63:Z65)</f>
        <v>32</v>
      </c>
      <c r="AA66" s="289"/>
      <c r="AB66" s="289">
        <f>SUM(AB63:AB65)</f>
        <v>16</v>
      </c>
      <c r="AC66" s="289"/>
      <c r="AD66" s="455">
        <f>SUM(AD63:AD65)</f>
        <v>7027</v>
      </c>
      <c r="AE66" s="289"/>
      <c r="AF66" s="289"/>
      <c r="AG66" s="288">
        <f>SUM(AG63:AG65)</f>
        <v>0</v>
      </c>
      <c r="AH66" s="289">
        <f>SUM(AH63:AH65)</f>
        <v>0</v>
      </c>
      <c r="AI66" s="289">
        <f>SUM(AI63:AI65)</f>
        <v>0</v>
      </c>
      <c r="AJ66" s="289"/>
      <c r="AK66" s="289">
        <f>SUM(AK63:AK65)</f>
        <v>21</v>
      </c>
      <c r="AL66" s="288">
        <f>SUM(AL63:AL65)</f>
        <v>102</v>
      </c>
      <c r="AM66" s="441">
        <f>SUM(AM63:AM65)</f>
        <v>86</v>
      </c>
      <c r="AN66" s="558">
        <f>SUM(AN63:AN65)</f>
        <v>23148</v>
      </c>
      <c r="AO66" s="289"/>
      <c r="AP66" s="288">
        <f>SUM(AP63:AP65)</f>
        <v>32</v>
      </c>
      <c r="AQ66" s="289">
        <f>SUM(AQ63:AQ65)</f>
        <v>16</v>
      </c>
      <c r="AR66" s="290">
        <f>SUM(AR63:AR65)</f>
        <v>7440</v>
      </c>
      <c r="AS66" s="11"/>
    </row>
    <row r="67" spans="1:44" ht="18" customHeight="1">
      <c r="A67" s="258"/>
      <c r="B67" s="261"/>
      <c r="C67" s="261"/>
      <c r="D67" s="261"/>
      <c r="E67" s="261"/>
      <c r="F67" s="261"/>
      <c r="G67" s="261"/>
      <c r="H67" s="291"/>
      <c r="I67" s="292"/>
      <c r="J67" s="292"/>
      <c r="K67" s="292"/>
      <c r="L67" s="291"/>
      <c r="M67" s="292"/>
      <c r="N67" s="292"/>
      <c r="O67" s="292"/>
      <c r="P67" s="291"/>
      <c r="Q67" s="292"/>
      <c r="R67" s="292"/>
      <c r="S67" s="292"/>
      <c r="T67" s="291"/>
      <c r="U67" s="292"/>
      <c r="V67" s="292"/>
      <c r="W67" s="291"/>
      <c r="X67" s="292"/>
      <c r="Y67" s="292"/>
      <c r="Z67" s="291"/>
      <c r="AA67" s="292"/>
      <c r="AB67" s="292"/>
      <c r="AC67" s="292"/>
      <c r="AD67" s="292"/>
      <c r="AE67" s="292"/>
      <c r="AF67" s="292"/>
      <c r="AG67" s="291"/>
      <c r="AH67" s="292"/>
      <c r="AI67" s="292"/>
      <c r="AJ67" s="292"/>
      <c r="AK67" s="292"/>
      <c r="AL67" s="291"/>
      <c r="AM67" s="416"/>
      <c r="AN67" s="293"/>
      <c r="AO67" s="292"/>
      <c r="AP67" s="291"/>
      <c r="AQ67" s="292"/>
      <c r="AR67" s="293"/>
    </row>
    <row r="68" spans="1:44" ht="18" customHeight="1">
      <c r="A68" s="285" t="s">
        <v>117</v>
      </c>
      <c r="B68" s="281"/>
      <c r="C68" s="282"/>
      <c r="D68" s="282"/>
      <c r="E68" s="282"/>
      <c r="F68" s="282"/>
      <c r="G68" s="281"/>
      <c r="H68" s="283"/>
      <c r="I68" s="264">
        <v>0</v>
      </c>
      <c r="J68" s="264"/>
      <c r="K68" s="264"/>
      <c r="L68" s="283"/>
      <c r="M68" s="264">
        <v>0</v>
      </c>
      <c r="N68" s="264"/>
      <c r="O68" s="264"/>
      <c r="P68" s="283"/>
      <c r="Q68" s="264"/>
      <c r="R68" s="264"/>
      <c r="S68" s="264"/>
      <c r="T68" s="283"/>
      <c r="U68" s="264">
        <f>+M68+Q68</f>
        <v>0</v>
      </c>
      <c r="V68" s="264"/>
      <c r="W68" s="283"/>
      <c r="X68" s="264"/>
      <c r="Y68" s="264"/>
      <c r="Z68" s="283"/>
      <c r="AA68" s="264"/>
      <c r="AB68" s="264"/>
      <c r="AC68" s="264"/>
      <c r="AD68" s="264"/>
      <c r="AE68" s="264"/>
      <c r="AF68" s="264"/>
      <c r="AG68" s="283"/>
      <c r="AH68" s="264"/>
      <c r="AI68" s="264"/>
      <c r="AJ68" s="264"/>
      <c r="AK68" s="264"/>
      <c r="AL68" s="283"/>
      <c r="AM68" s="264">
        <f>X68+U68</f>
        <v>0</v>
      </c>
      <c r="AN68" s="284"/>
      <c r="AO68" s="264"/>
      <c r="AP68" s="283"/>
      <c r="AQ68" s="264">
        <f>AM68-M68</f>
        <v>0</v>
      </c>
      <c r="AR68" s="284"/>
    </row>
    <row r="69" spans="1:44" ht="18" customHeight="1">
      <c r="A69" s="274"/>
      <c r="B69" s="275" t="s">
        <v>120</v>
      </c>
      <c r="C69" s="276"/>
      <c r="D69" s="276"/>
      <c r="E69" s="276"/>
      <c r="F69" s="276"/>
      <c r="G69" s="275"/>
      <c r="H69" s="277"/>
      <c r="I69" s="278">
        <f>+I66+I68</f>
        <v>65</v>
      </c>
      <c r="J69" s="278"/>
      <c r="K69" s="278"/>
      <c r="L69" s="277"/>
      <c r="M69" s="278">
        <f>+M66+M68</f>
        <v>70</v>
      </c>
      <c r="N69" s="278"/>
      <c r="O69" s="278"/>
      <c r="P69" s="277"/>
      <c r="Q69" s="278">
        <f>+Q66+Q68</f>
        <v>0</v>
      </c>
      <c r="R69" s="278"/>
      <c r="S69" s="278"/>
      <c r="T69" s="277"/>
      <c r="U69" s="278">
        <f>+U66+U68</f>
        <v>70</v>
      </c>
      <c r="V69" s="278"/>
      <c r="W69" s="277"/>
      <c r="X69" s="278">
        <f>+X66+X68</f>
        <v>70</v>
      </c>
      <c r="Y69" s="278"/>
      <c r="Z69" s="277"/>
      <c r="AA69" s="278"/>
      <c r="AB69" s="278">
        <f>+AB66+AB68</f>
        <v>16</v>
      </c>
      <c r="AC69" s="278"/>
      <c r="AD69" s="278"/>
      <c r="AE69" s="278"/>
      <c r="AF69" s="278"/>
      <c r="AG69" s="277"/>
      <c r="AH69" s="278">
        <f>+AH66+AH68</f>
        <v>0</v>
      </c>
      <c r="AI69" s="278"/>
      <c r="AJ69" s="278"/>
      <c r="AK69" s="278"/>
      <c r="AL69" s="277"/>
      <c r="AM69" s="278">
        <f>+AM66+AM68</f>
        <v>86</v>
      </c>
      <c r="AN69" s="279"/>
      <c r="AO69" s="278"/>
      <c r="AP69" s="277"/>
      <c r="AQ69" s="278">
        <f>+AQ66+AQ68</f>
        <v>16</v>
      </c>
      <c r="AR69" s="279"/>
    </row>
    <row r="70" spans="1:44" ht="6.75" customHeight="1">
      <c r="A70" s="258"/>
      <c r="B70" s="261"/>
      <c r="C70" s="261"/>
      <c r="D70" s="261"/>
      <c r="E70" s="261"/>
      <c r="F70" s="261"/>
      <c r="G70" s="261"/>
      <c r="H70" s="291"/>
      <c r="I70" s="292"/>
      <c r="J70" s="292"/>
      <c r="K70" s="292"/>
      <c r="L70" s="291"/>
      <c r="M70" s="292"/>
      <c r="N70" s="292"/>
      <c r="O70" s="292"/>
      <c r="P70" s="291"/>
      <c r="Q70" s="292"/>
      <c r="R70" s="292"/>
      <c r="S70" s="292"/>
      <c r="T70" s="291"/>
      <c r="U70" s="292"/>
      <c r="V70" s="292"/>
      <c r="W70" s="291"/>
      <c r="X70" s="292"/>
      <c r="Y70" s="292"/>
      <c r="Z70" s="291"/>
      <c r="AA70" s="292"/>
      <c r="AB70" s="292"/>
      <c r="AC70" s="292"/>
      <c r="AD70" s="292"/>
      <c r="AE70" s="292"/>
      <c r="AF70" s="292"/>
      <c r="AG70" s="291"/>
      <c r="AH70" s="292"/>
      <c r="AI70" s="292"/>
      <c r="AJ70" s="292"/>
      <c r="AK70" s="292"/>
      <c r="AL70" s="291"/>
      <c r="AM70" s="416"/>
      <c r="AN70" s="293"/>
      <c r="AO70" s="292"/>
      <c r="AP70" s="291"/>
      <c r="AQ70" s="292"/>
      <c r="AR70" s="293"/>
    </row>
    <row r="71" spans="1:44" ht="15" customHeight="1">
      <c r="A71" s="274"/>
      <c r="B71" s="275" t="s">
        <v>118</v>
      </c>
      <c r="C71" s="275"/>
      <c r="D71" s="275"/>
      <c r="E71" s="275"/>
      <c r="F71" s="275"/>
      <c r="G71" s="275"/>
      <c r="H71" s="277"/>
      <c r="I71" s="278"/>
      <c r="J71" s="278"/>
      <c r="K71" s="278"/>
      <c r="L71" s="277"/>
      <c r="M71" s="278"/>
      <c r="N71" s="278"/>
      <c r="O71" s="278"/>
      <c r="P71" s="277"/>
      <c r="Q71" s="278"/>
      <c r="R71" s="278"/>
      <c r="S71" s="278"/>
      <c r="T71" s="277"/>
      <c r="U71" s="278"/>
      <c r="V71" s="278"/>
      <c r="W71" s="277"/>
      <c r="X71" s="278"/>
      <c r="Y71" s="278"/>
      <c r="Z71" s="277"/>
      <c r="AA71" s="278"/>
      <c r="AB71" s="278"/>
      <c r="AC71" s="278"/>
      <c r="AD71" s="278"/>
      <c r="AE71" s="278"/>
      <c r="AF71" s="278"/>
      <c r="AG71" s="277"/>
      <c r="AH71" s="278"/>
      <c r="AI71" s="278"/>
      <c r="AJ71" s="278"/>
      <c r="AK71" s="278"/>
      <c r="AL71" s="277"/>
      <c r="AM71" s="278"/>
      <c r="AN71" s="279"/>
      <c r="AO71" s="278"/>
      <c r="AP71" s="277"/>
      <c r="AQ71" s="278"/>
      <c r="AR71" s="279"/>
    </row>
    <row r="72" spans="1:44" ht="18" customHeight="1">
      <c r="A72" s="274"/>
      <c r="B72" s="276"/>
      <c r="C72" s="275" t="s">
        <v>55</v>
      </c>
      <c r="D72" s="276"/>
      <c r="E72" s="276"/>
      <c r="F72" s="276"/>
      <c r="G72" s="275"/>
      <c r="H72" s="277"/>
      <c r="I72" s="278"/>
      <c r="J72" s="278"/>
      <c r="K72" s="278"/>
      <c r="L72" s="277"/>
      <c r="M72" s="278"/>
      <c r="N72" s="278"/>
      <c r="O72" s="278"/>
      <c r="P72" s="277"/>
      <c r="Q72" s="278">
        <v>0</v>
      </c>
      <c r="R72" s="278"/>
      <c r="S72" s="278"/>
      <c r="T72" s="277"/>
      <c r="U72" s="278"/>
      <c r="V72" s="278"/>
      <c r="W72" s="277"/>
      <c r="X72" s="278">
        <v>0</v>
      </c>
      <c r="Y72" s="278"/>
      <c r="Z72" s="277"/>
      <c r="AA72" s="278"/>
      <c r="AB72" s="278">
        <v>0</v>
      </c>
      <c r="AC72" s="278"/>
      <c r="AD72" s="278"/>
      <c r="AE72" s="278"/>
      <c r="AF72" s="278"/>
      <c r="AG72" s="277"/>
      <c r="AH72" s="278">
        <v>0</v>
      </c>
      <c r="AI72" s="278"/>
      <c r="AJ72" s="278"/>
      <c r="AK72" s="278"/>
      <c r="AL72" s="277"/>
      <c r="AM72" s="278"/>
      <c r="AN72" s="279"/>
      <c r="AO72" s="278"/>
      <c r="AP72" s="277"/>
      <c r="AQ72" s="278">
        <f>AM72-M72</f>
        <v>0</v>
      </c>
      <c r="AR72" s="279"/>
    </row>
    <row r="73" spans="1:44" ht="18" customHeight="1">
      <c r="A73" s="285"/>
      <c r="B73" s="282"/>
      <c r="C73" s="281" t="s">
        <v>96</v>
      </c>
      <c r="D73" s="282"/>
      <c r="E73" s="282"/>
      <c r="F73" s="282"/>
      <c r="G73" s="281"/>
      <c r="H73" s="283"/>
      <c r="I73" s="264"/>
      <c r="J73" s="264"/>
      <c r="K73" s="264"/>
      <c r="L73" s="283"/>
      <c r="M73" s="264"/>
      <c r="N73" s="264"/>
      <c r="O73" s="264"/>
      <c r="P73" s="283"/>
      <c r="Q73" s="264">
        <v>0</v>
      </c>
      <c r="R73" s="264"/>
      <c r="S73" s="264"/>
      <c r="T73" s="283"/>
      <c r="U73" s="264"/>
      <c r="V73" s="264"/>
      <c r="W73" s="283"/>
      <c r="X73" s="264">
        <v>0</v>
      </c>
      <c r="Y73" s="264"/>
      <c r="Z73" s="283"/>
      <c r="AA73" s="264"/>
      <c r="AB73" s="264">
        <v>0</v>
      </c>
      <c r="AC73" s="264"/>
      <c r="AD73" s="264"/>
      <c r="AE73" s="264"/>
      <c r="AF73" s="264"/>
      <c r="AG73" s="283"/>
      <c r="AH73" s="264">
        <v>0</v>
      </c>
      <c r="AI73" s="264"/>
      <c r="AJ73" s="264"/>
      <c r="AK73" s="264"/>
      <c r="AL73" s="283"/>
      <c r="AM73" s="264"/>
      <c r="AN73" s="284"/>
      <c r="AO73" s="264"/>
      <c r="AP73" s="283"/>
      <c r="AQ73" s="264">
        <f>AM73-M73</f>
        <v>0</v>
      </c>
      <c r="AR73" s="284"/>
    </row>
    <row r="74" spans="1:44" ht="18" customHeight="1">
      <c r="A74" s="285"/>
      <c r="B74" s="281" t="s">
        <v>119</v>
      </c>
      <c r="C74" s="282"/>
      <c r="D74" s="282"/>
      <c r="E74" s="282"/>
      <c r="F74" s="282"/>
      <c r="G74" s="281"/>
      <c r="H74" s="283"/>
      <c r="I74" s="264">
        <f>I73+I72+I69</f>
        <v>65</v>
      </c>
      <c r="J74" s="264"/>
      <c r="K74" s="264"/>
      <c r="L74" s="283"/>
      <c r="M74" s="264">
        <f>M73+M72+M69</f>
        <v>70</v>
      </c>
      <c r="N74" s="264"/>
      <c r="O74" s="264"/>
      <c r="P74" s="283"/>
      <c r="Q74" s="264">
        <f>Q73+Q72+Q69</f>
        <v>0</v>
      </c>
      <c r="R74" s="264"/>
      <c r="S74" s="264"/>
      <c r="T74" s="283"/>
      <c r="U74" s="264">
        <f>U73+U72+U69</f>
        <v>70</v>
      </c>
      <c r="V74" s="264"/>
      <c r="W74" s="283"/>
      <c r="X74" s="264">
        <f>X73+X72+X69</f>
        <v>70</v>
      </c>
      <c r="Y74" s="264"/>
      <c r="Z74" s="283"/>
      <c r="AA74" s="264"/>
      <c r="AB74" s="264">
        <f>AB73+AB72+AB69</f>
        <v>16</v>
      </c>
      <c r="AC74" s="264"/>
      <c r="AD74" s="264"/>
      <c r="AE74" s="264"/>
      <c r="AF74" s="264"/>
      <c r="AG74" s="283"/>
      <c r="AH74" s="264">
        <f>AH73+AH72+AH69</f>
        <v>0</v>
      </c>
      <c r="AI74" s="264"/>
      <c r="AJ74" s="264"/>
      <c r="AK74" s="264"/>
      <c r="AL74" s="283"/>
      <c r="AM74" s="264">
        <f>AM73+AM72+AM69</f>
        <v>86</v>
      </c>
      <c r="AN74" s="284"/>
      <c r="AO74" s="264"/>
      <c r="AP74" s="283"/>
      <c r="AQ74" s="264">
        <f>AQ73+AQ72+AQ69</f>
        <v>16</v>
      </c>
      <c r="AR74" s="284"/>
    </row>
    <row r="75" ht="15.75">
      <c r="AS75" s="9"/>
    </row>
  </sheetData>
  <sheetProtection/>
  <mergeCells count="8">
    <mergeCell ref="B63:G63"/>
    <mergeCell ref="B64:G64"/>
    <mergeCell ref="B65:G65"/>
    <mergeCell ref="AP7:AR7"/>
    <mergeCell ref="AL7:AN7"/>
    <mergeCell ref="A46:C46"/>
    <mergeCell ref="A48:C48"/>
    <mergeCell ref="A47:C47"/>
  </mergeCells>
  <printOptions horizontalCentered="1"/>
  <pageMargins left="0.5" right="0.4" top="0.5" bottom="0.25" header="0" footer="0"/>
  <pageSetup firstPageNumber="8" useFirstPageNumber="1" fitToHeight="0" fitToWidth="1" horizontalDpi="300" verticalDpi="300" orientation="landscape" scale="45" r:id="rId1"/>
  <headerFooter alignWithMargins="0">
    <oddFooter>&amp;C&amp;"Times New Roman,Regular"Exhibit B - Summary of Requirements</oddFooter>
  </headerFooter>
  <rowBreaks count="1" manualBreakCount="1">
    <brk id="49" max="255" man="1"/>
  </rowBreaks>
  <ignoredErrors>
    <ignoredError sqref="U63:U65" formula="1"/>
  </ignoredErrors>
</worksheet>
</file>

<file path=xl/worksheets/sheet3.xml><?xml version="1.0" encoding="utf-8"?>
<worksheet xmlns="http://schemas.openxmlformats.org/spreadsheetml/2006/main" xmlns:r="http://schemas.openxmlformats.org/officeDocument/2006/relationships">
  <dimension ref="A1:T25"/>
  <sheetViews>
    <sheetView workbookViewId="0" topLeftCell="A7">
      <selection activeCell="D15" sqref="D15"/>
    </sheetView>
  </sheetViews>
  <sheetFormatPr defaultColWidth="8.88671875" defaultRowHeight="15"/>
  <cols>
    <col min="1" max="1" width="21.6640625" style="0" customWidth="1"/>
    <col min="2" max="2" width="13.99609375" style="0" customWidth="1"/>
    <col min="7" max="18" width="0" style="0" hidden="1" customWidth="1"/>
  </cols>
  <sheetData>
    <row r="1" spans="1:20" ht="20.25">
      <c r="A1" s="688" t="s">
        <v>259</v>
      </c>
      <c r="B1" s="689"/>
      <c r="C1" s="689"/>
      <c r="D1" s="689"/>
      <c r="E1" s="689"/>
      <c r="F1" s="689"/>
      <c r="G1" s="689"/>
      <c r="H1" s="689"/>
      <c r="I1" s="689"/>
      <c r="J1" s="689"/>
      <c r="K1" s="689"/>
      <c r="L1" s="689"/>
      <c r="M1" s="689"/>
      <c r="N1" s="689"/>
      <c r="O1" s="689"/>
      <c r="P1" s="689"/>
      <c r="Q1" s="689"/>
      <c r="R1" s="689"/>
      <c r="S1" s="689"/>
      <c r="T1" s="565" t="s">
        <v>210</v>
      </c>
    </row>
    <row r="2" spans="1:20" ht="20.25">
      <c r="A2" s="690"/>
      <c r="B2" s="690"/>
      <c r="C2" s="690"/>
      <c r="D2" s="690"/>
      <c r="E2" s="690"/>
      <c r="F2" s="690"/>
      <c r="G2" s="690"/>
      <c r="H2" s="690"/>
      <c r="I2" s="690"/>
      <c r="J2" s="690"/>
      <c r="K2" s="690"/>
      <c r="L2" s="690"/>
      <c r="M2" s="690"/>
      <c r="N2" s="690"/>
      <c r="O2" s="690"/>
      <c r="P2" s="690"/>
      <c r="Q2" s="690"/>
      <c r="R2" s="690"/>
      <c r="S2" s="690"/>
      <c r="T2" s="565" t="s">
        <v>210</v>
      </c>
    </row>
    <row r="3" spans="1:20" ht="15">
      <c r="A3" s="691"/>
      <c r="B3" s="691"/>
      <c r="C3" s="691"/>
      <c r="D3" s="691"/>
      <c r="E3" s="691"/>
      <c r="F3" s="691"/>
      <c r="G3" s="691"/>
      <c r="H3" s="691"/>
      <c r="I3" s="691"/>
      <c r="J3" s="691"/>
      <c r="K3" s="691"/>
      <c r="L3" s="691"/>
      <c r="M3" s="691"/>
      <c r="N3" s="691"/>
      <c r="O3" s="691"/>
      <c r="P3" s="691"/>
      <c r="Q3" s="691"/>
      <c r="R3" s="691"/>
      <c r="S3" s="691"/>
      <c r="T3" s="565" t="s">
        <v>210</v>
      </c>
    </row>
    <row r="4" spans="1:20" ht="23.25">
      <c r="A4" s="692" t="s">
        <v>250</v>
      </c>
      <c r="B4" s="693"/>
      <c r="C4" s="693"/>
      <c r="D4" s="693"/>
      <c r="E4" s="693"/>
      <c r="F4" s="693"/>
      <c r="G4" s="693"/>
      <c r="H4" s="693"/>
      <c r="I4" s="693"/>
      <c r="J4" s="693"/>
      <c r="K4" s="693"/>
      <c r="L4" s="693"/>
      <c r="M4" s="693"/>
      <c r="N4" s="693"/>
      <c r="O4" s="693"/>
      <c r="P4" s="693"/>
      <c r="Q4" s="693"/>
      <c r="R4" s="693"/>
      <c r="S4" s="693"/>
      <c r="T4" s="565" t="s">
        <v>210</v>
      </c>
    </row>
    <row r="5" spans="1:20" ht="23.25">
      <c r="A5" s="694" t="str">
        <f>'(B) Sum of Req '!4:4</f>
        <v>Office on Violence Against Women</v>
      </c>
      <c r="B5" s="695"/>
      <c r="C5" s="695"/>
      <c r="D5" s="695"/>
      <c r="E5" s="695"/>
      <c r="F5" s="695"/>
      <c r="G5" s="695"/>
      <c r="H5" s="695"/>
      <c r="I5" s="695"/>
      <c r="J5" s="695"/>
      <c r="K5" s="695"/>
      <c r="L5" s="695"/>
      <c r="M5" s="695"/>
      <c r="N5" s="695"/>
      <c r="O5" s="695"/>
      <c r="P5" s="695"/>
      <c r="Q5" s="695"/>
      <c r="R5" s="695"/>
      <c r="S5" s="695"/>
      <c r="T5" s="565" t="s">
        <v>210</v>
      </c>
    </row>
    <row r="6" spans="1:20" ht="23.25">
      <c r="A6" s="696" t="s">
        <v>114</v>
      </c>
      <c r="B6" s="693"/>
      <c r="C6" s="693"/>
      <c r="D6" s="693"/>
      <c r="E6" s="693"/>
      <c r="F6" s="693"/>
      <c r="G6" s="693"/>
      <c r="H6" s="693"/>
      <c r="I6" s="693"/>
      <c r="J6" s="693"/>
      <c r="K6" s="693"/>
      <c r="L6" s="693"/>
      <c r="M6" s="693"/>
      <c r="N6" s="693"/>
      <c r="O6" s="693"/>
      <c r="P6" s="693"/>
      <c r="Q6" s="693"/>
      <c r="R6" s="693"/>
      <c r="S6" s="693"/>
      <c r="T6" s="565" t="s">
        <v>210</v>
      </c>
    </row>
    <row r="7" spans="1:20" ht="15">
      <c r="A7" s="684"/>
      <c r="B7" s="684"/>
      <c r="C7" s="684"/>
      <c r="D7" s="684"/>
      <c r="E7" s="684"/>
      <c r="F7" s="684"/>
      <c r="G7" s="684"/>
      <c r="H7" s="684"/>
      <c r="I7" s="684"/>
      <c r="J7" s="684"/>
      <c r="K7" s="684"/>
      <c r="L7" s="684"/>
      <c r="M7" s="684"/>
      <c r="N7" s="684"/>
      <c r="O7" s="684"/>
      <c r="P7" s="684"/>
      <c r="Q7" s="684"/>
      <c r="R7" s="684"/>
      <c r="S7" s="684"/>
      <c r="T7" s="565" t="s">
        <v>210</v>
      </c>
    </row>
    <row r="8" spans="1:20" ht="13.5" customHeight="1">
      <c r="A8" s="685"/>
      <c r="B8" s="685"/>
      <c r="C8" s="685"/>
      <c r="D8" s="685"/>
      <c r="E8" s="685"/>
      <c r="F8" s="685"/>
      <c r="G8" s="685"/>
      <c r="H8" s="685"/>
      <c r="I8" s="685"/>
      <c r="J8" s="685"/>
      <c r="K8" s="685"/>
      <c r="L8" s="685"/>
      <c r="M8" s="685"/>
      <c r="N8" s="685"/>
      <c r="O8" s="685"/>
      <c r="P8" s="685"/>
      <c r="Q8" s="685"/>
      <c r="R8" s="685"/>
      <c r="S8" s="685"/>
      <c r="T8" s="565" t="s">
        <v>210</v>
      </c>
    </row>
    <row r="9" spans="1:20" ht="19.5" customHeight="1">
      <c r="A9" s="686" t="s">
        <v>247</v>
      </c>
      <c r="B9" s="677" t="s">
        <v>251</v>
      </c>
      <c r="C9" s="681" t="s">
        <v>200</v>
      </c>
      <c r="D9" s="682"/>
      <c r="E9" s="682"/>
      <c r="F9" s="683"/>
      <c r="G9" s="681" t="s">
        <v>253</v>
      </c>
      <c r="H9" s="682"/>
      <c r="I9" s="682"/>
      <c r="J9" s="683"/>
      <c r="K9" s="681" t="s">
        <v>254</v>
      </c>
      <c r="L9" s="682"/>
      <c r="M9" s="682"/>
      <c r="N9" s="683"/>
      <c r="O9" s="681" t="s">
        <v>255</v>
      </c>
      <c r="P9" s="682"/>
      <c r="Q9" s="682"/>
      <c r="R9" s="683"/>
      <c r="S9" s="677" t="s">
        <v>256</v>
      </c>
      <c r="T9" s="565" t="s">
        <v>210</v>
      </c>
    </row>
    <row r="10" spans="1:20" ht="20.25" customHeight="1">
      <c r="A10" s="687"/>
      <c r="B10" s="678"/>
      <c r="C10" s="561" t="s">
        <v>133</v>
      </c>
      <c r="D10" s="561" t="s">
        <v>156</v>
      </c>
      <c r="E10" s="561" t="s">
        <v>46</v>
      </c>
      <c r="F10" s="562" t="s">
        <v>135</v>
      </c>
      <c r="G10" s="561" t="s">
        <v>133</v>
      </c>
      <c r="H10" s="561" t="s">
        <v>156</v>
      </c>
      <c r="I10" s="561" t="s">
        <v>46</v>
      </c>
      <c r="J10" s="562" t="s">
        <v>135</v>
      </c>
      <c r="K10" s="561" t="s">
        <v>133</v>
      </c>
      <c r="L10" s="561" t="s">
        <v>156</v>
      </c>
      <c r="M10" s="561" t="s">
        <v>46</v>
      </c>
      <c r="N10" s="562" t="s">
        <v>135</v>
      </c>
      <c r="O10" s="561" t="s">
        <v>133</v>
      </c>
      <c r="P10" s="561" t="s">
        <v>156</v>
      </c>
      <c r="Q10" s="561" t="s">
        <v>46</v>
      </c>
      <c r="R10" s="562" t="s">
        <v>135</v>
      </c>
      <c r="S10" s="678"/>
      <c r="T10" s="565" t="s">
        <v>210</v>
      </c>
    </row>
    <row r="11" spans="1:20" ht="15.75">
      <c r="A11" s="563"/>
      <c r="B11" s="564"/>
      <c r="C11" s="570"/>
      <c r="D11" s="571"/>
      <c r="E11" s="571"/>
      <c r="F11" s="572"/>
      <c r="G11" s="570"/>
      <c r="H11" s="571"/>
      <c r="I11" s="571"/>
      <c r="J11" s="572"/>
      <c r="K11" s="570"/>
      <c r="L11" s="571"/>
      <c r="M11" s="571"/>
      <c r="N11" s="572"/>
      <c r="O11" s="570"/>
      <c r="P11" s="571"/>
      <c r="Q11" s="571"/>
      <c r="R11" s="572"/>
      <c r="S11" s="572">
        <f>+F11+J11+N11+R11</f>
        <v>0</v>
      </c>
      <c r="T11" s="565" t="s">
        <v>210</v>
      </c>
    </row>
    <row r="12" spans="1:20" ht="15.75">
      <c r="A12" s="563" t="s">
        <v>244</v>
      </c>
      <c r="B12" s="564" t="s">
        <v>260</v>
      </c>
      <c r="C12" s="573">
        <v>32</v>
      </c>
      <c r="D12" s="571">
        <v>2</v>
      </c>
      <c r="E12" s="571">
        <v>16</v>
      </c>
      <c r="F12" s="572">
        <v>7027</v>
      </c>
      <c r="G12" s="573"/>
      <c r="H12" s="571"/>
      <c r="I12" s="571"/>
      <c r="J12" s="572"/>
      <c r="K12" s="573"/>
      <c r="L12" s="571"/>
      <c r="M12" s="571"/>
      <c r="N12" s="572"/>
      <c r="O12" s="573"/>
      <c r="P12" s="571"/>
      <c r="Q12" s="571"/>
      <c r="R12" s="572"/>
      <c r="S12" s="572">
        <f>+F12+J12+N12+R12</f>
        <v>7027</v>
      </c>
      <c r="T12" s="565" t="s">
        <v>210</v>
      </c>
    </row>
    <row r="13" spans="1:20" ht="15.75" hidden="1">
      <c r="A13" s="563" t="s">
        <v>257</v>
      </c>
      <c r="B13" s="564"/>
      <c r="C13" s="573"/>
      <c r="D13" s="571"/>
      <c r="E13" s="571"/>
      <c r="F13" s="572"/>
      <c r="G13" s="573"/>
      <c r="H13" s="571"/>
      <c r="I13" s="571"/>
      <c r="J13" s="572"/>
      <c r="K13" s="573"/>
      <c r="L13" s="571"/>
      <c r="M13" s="571"/>
      <c r="N13" s="572"/>
      <c r="O13" s="573"/>
      <c r="P13" s="571"/>
      <c r="Q13" s="571"/>
      <c r="R13" s="572"/>
      <c r="S13" s="572">
        <f>+F13+J13+N13+R13</f>
        <v>0</v>
      </c>
      <c r="T13" s="565" t="s">
        <v>210</v>
      </c>
    </row>
    <row r="14" spans="1:20" ht="15.75" hidden="1">
      <c r="A14" s="563" t="s">
        <v>258</v>
      </c>
      <c r="B14" s="564"/>
      <c r="C14" s="573"/>
      <c r="D14" s="571"/>
      <c r="E14" s="571"/>
      <c r="F14" s="572"/>
      <c r="G14" s="573"/>
      <c r="H14" s="571"/>
      <c r="I14" s="571"/>
      <c r="J14" s="572"/>
      <c r="K14" s="573"/>
      <c r="L14" s="571"/>
      <c r="M14" s="571"/>
      <c r="N14" s="572"/>
      <c r="O14" s="573"/>
      <c r="P14" s="571"/>
      <c r="Q14" s="571"/>
      <c r="R14" s="572"/>
      <c r="S14" s="572">
        <f>+F14+J14+N14+R14</f>
        <v>0</v>
      </c>
      <c r="T14" s="565" t="s">
        <v>210</v>
      </c>
    </row>
    <row r="15" spans="1:20" ht="15.75">
      <c r="A15" s="574"/>
      <c r="B15" s="575"/>
      <c r="C15" s="576"/>
      <c r="D15" s="577"/>
      <c r="E15" s="577"/>
      <c r="F15" s="578"/>
      <c r="G15" s="576"/>
      <c r="H15" s="577"/>
      <c r="I15" s="577"/>
      <c r="J15" s="578"/>
      <c r="K15" s="576"/>
      <c r="L15" s="577"/>
      <c r="M15" s="577"/>
      <c r="N15" s="578"/>
      <c r="O15" s="576"/>
      <c r="P15" s="577"/>
      <c r="Q15" s="577"/>
      <c r="R15" s="578"/>
      <c r="S15" s="579">
        <f>+F15+J15+N15+R15</f>
        <v>0</v>
      </c>
      <c r="T15" s="565" t="s">
        <v>210</v>
      </c>
    </row>
    <row r="16" spans="1:20" ht="15">
      <c r="A16" s="580" t="s">
        <v>128</v>
      </c>
      <c r="B16" s="560"/>
      <c r="C16" s="581">
        <f>SUM(C11:C15)</f>
        <v>32</v>
      </c>
      <c r="D16" s="582">
        <f aca="true" t="shared" si="0" ref="D16:S16">SUM(D11:D15)</f>
        <v>2</v>
      </c>
      <c r="E16" s="582">
        <f t="shared" si="0"/>
        <v>16</v>
      </c>
      <c r="F16" s="583">
        <f t="shared" si="0"/>
        <v>7027</v>
      </c>
      <c r="G16" s="581">
        <f t="shared" si="0"/>
        <v>0</v>
      </c>
      <c r="H16" s="582">
        <f t="shared" si="0"/>
        <v>0</v>
      </c>
      <c r="I16" s="582">
        <f>SUM(I11:I15)</f>
        <v>0</v>
      </c>
      <c r="J16" s="583">
        <f t="shared" si="0"/>
        <v>0</v>
      </c>
      <c r="K16" s="581">
        <f t="shared" si="0"/>
        <v>0</v>
      </c>
      <c r="L16" s="582">
        <f>SUM(L11:L15)</f>
        <v>0</v>
      </c>
      <c r="M16" s="582">
        <f t="shared" si="0"/>
        <v>0</v>
      </c>
      <c r="N16" s="583">
        <f t="shared" si="0"/>
        <v>0</v>
      </c>
      <c r="O16" s="581">
        <f>SUM(O11:O15)</f>
        <v>0</v>
      </c>
      <c r="P16" s="582">
        <f>SUM(P11:P15)</f>
        <v>0</v>
      </c>
      <c r="Q16" s="582">
        <f>SUM(Q11:Q15)</f>
        <v>0</v>
      </c>
      <c r="R16" s="583">
        <f>SUM(R11:R15)</f>
        <v>0</v>
      </c>
      <c r="S16" s="584">
        <f t="shared" si="0"/>
        <v>7027</v>
      </c>
      <c r="T16" s="565" t="s">
        <v>210</v>
      </c>
    </row>
    <row r="17" spans="1:20" ht="16.5" customHeight="1">
      <c r="A17" s="585"/>
      <c r="B17" s="574"/>
      <c r="C17" s="585"/>
      <c r="D17" s="586"/>
      <c r="E17" s="586"/>
      <c r="F17" s="587"/>
      <c r="G17" s="586"/>
      <c r="H17" s="586"/>
      <c r="I17" s="586"/>
      <c r="J17" s="586"/>
      <c r="K17" s="585"/>
      <c r="L17" s="586"/>
      <c r="M17" s="586"/>
      <c r="N17" s="587"/>
      <c r="O17" s="585"/>
      <c r="P17" s="586"/>
      <c r="Q17" s="586"/>
      <c r="R17" s="587"/>
      <c r="S17" s="587"/>
      <c r="T17" s="565" t="s">
        <v>210</v>
      </c>
    </row>
    <row r="18" spans="1:20" ht="15">
      <c r="A18" s="679" t="s">
        <v>221</v>
      </c>
      <c r="B18" s="677" t="s">
        <v>251</v>
      </c>
      <c r="C18" s="681" t="s">
        <v>252</v>
      </c>
      <c r="D18" s="682"/>
      <c r="E18" s="682"/>
      <c r="F18" s="683"/>
      <c r="G18" s="681" t="s">
        <v>253</v>
      </c>
      <c r="H18" s="682"/>
      <c r="I18" s="682"/>
      <c r="J18" s="683"/>
      <c r="K18" s="681" t="s">
        <v>254</v>
      </c>
      <c r="L18" s="682"/>
      <c r="M18" s="682"/>
      <c r="N18" s="683"/>
      <c r="O18" s="681" t="s">
        <v>255</v>
      </c>
      <c r="P18" s="682"/>
      <c r="Q18" s="682"/>
      <c r="R18" s="683"/>
      <c r="S18" s="677" t="s">
        <v>249</v>
      </c>
      <c r="T18" s="565" t="s">
        <v>210</v>
      </c>
    </row>
    <row r="19" spans="1:20" ht="23.25" customHeight="1">
      <c r="A19" s="680"/>
      <c r="B19" s="678"/>
      <c r="C19" s="561" t="s">
        <v>133</v>
      </c>
      <c r="D19" s="561" t="s">
        <v>156</v>
      </c>
      <c r="E19" s="561" t="s">
        <v>46</v>
      </c>
      <c r="F19" s="562" t="s">
        <v>135</v>
      </c>
      <c r="G19" s="561" t="s">
        <v>133</v>
      </c>
      <c r="H19" s="561" t="s">
        <v>156</v>
      </c>
      <c r="I19" s="561" t="s">
        <v>46</v>
      </c>
      <c r="J19" s="562" t="s">
        <v>135</v>
      </c>
      <c r="K19" s="561" t="s">
        <v>133</v>
      </c>
      <c r="L19" s="561" t="s">
        <v>156</v>
      </c>
      <c r="M19" s="561" t="s">
        <v>46</v>
      </c>
      <c r="N19" s="562" t="s">
        <v>135</v>
      </c>
      <c r="O19" s="561" t="s">
        <v>133</v>
      </c>
      <c r="P19" s="561" t="s">
        <v>156</v>
      </c>
      <c r="Q19" s="561" t="s">
        <v>46</v>
      </c>
      <c r="R19" s="562" t="s">
        <v>135</v>
      </c>
      <c r="S19" s="678"/>
      <c r="T19" s="565" t="s">
        <v>210</v>
      </c>
    </row>
    <row r="20" spans="1:20" ht="15.75">
      <c r="A20" s="588"/>
      <c r="B20" s="589"/>
      <c r="C20" s="570"/>
      <c r="D20" s="571"/>
      <c r="E20" s="571"/>
      <c r="F20" s="572"/>
      <c r="G20" s="570"/>
      <c r="H20" s="571"/>
      <c r="I20" s="571"/>
      <c r="J20" s="572"/>
      <c r="K20" s="570"/>
      <c r="L20" s="571"/>
      <c r="M20" s="571"/>
      <c r="N20" s="572"/>
      <c r="O20" s="570"/>
      <c r="P20" s="571"/>
      <c r="Q20" s="571"/>
      <c r="R20" s="572"/>
      <c r="S20" s="572">
        <f>+F20+J20+N20+R20</f>
        <v>0</v>
      </c>
      <c r="T20" s="565" t="s">
        <v>210</v>
      </c>
    </row>
    <row r="21" spans="1:20" ht="15.75">
      <c r="A21" s="588" t="s">
        <v>232</v>
      </c>
      <c r="B21" s="589" t="s">
        <v>248</v>
      </c>
      <c r="C21" s="573">
        <v>0</v>
      </c>
      <c r="D21" s="571">
        <v>0</v>
      </c>
      <c r="E21" s="571">
        <v>0</v>
      </c>
      <c r="F21" s="572">
        <v>-17</v>
      </c>
      <c r="G21" s="573"/>
      <c r="H21" s="571"/>
      <c r="I21" s="571"/>
      <c r="J21" s="572"/>
      <c r="K21" s="573"/>
      <c r="L21" s="571"/>
      <c r="M21" s="571"/>
      <c r="N21" s="572"/>
      <c r="O21" s="573"/>
      <c r="P21" s="571"/>
      <c r="Q21" s="571"/>
      <c r="R21" s="572"/>
      <c r="S21" s="572">
        <f>+F21+J21+N21+R21</f>
        <v>-17</v>
      </c>
      <c r="T21" s="565" t="s">
        <v>210</v>
      </c>
    </row>
    <row r="22" spans="1:20" ht="15.75">
      <c r="A22" s="590" t="s">
        <v>246</v>
      </c>
      <c r="B22" s="589" t="s">
        <v>248</v>
      </c>
      <c r="C22" s="573">
        <v>0</v>
      </c>
      <c r="D22" s="571">
        <v>0</v>
      </c>
      <c r="E22" s="571">
        <v>0</v>
      </c>
      <c r="F22" s="572">
        <v>-4</v>
      </c>
      <c r="G22" s="573"/>
      <c r="H22" s="571"/>
      <c r="I22" s="571"/>
      <c r="J22" s="572"/>
      <c r="K22" s="573"/>
      <c r="L22" s="571"/>
      <c r="M22" s="571"/>
      <c r="N22" s="572"/>
      <c r="O22" s="573"/>
      <c r="P22" s="571"/>
      <c r="Q22" s="571"/>
      <c r="R22" s="572"/>
      <c r="S22" s="572">
        <f>+F22+J22+N22+R22</f>
        <v>-4</v>
      </c>
      <c r="T22" s="565" t="s">
        <v>210</v>
      </c>
    </row>
    <row r="23" spans="1:20" ht="15.75" hidden="1">
      <c r="A23" s="590" t="s">
        <v>261</v>
      </c>
      <c r="B23" s="589"/>
      <c r="C23" s="573"/>
      <c r="D23" s="571"/>
      <c r="E23" s="571"/>
      <c r="F23" s="572"/>
      <c r="G23" s="573"/>
      <c r="H23" s="571"/>
      <c r="I23" s="571"/>
      <c r="J23" s="572"/>
      <c r="K23" s="573"/>
      <c r="L23" s="571"/>
      <c r="M23" s="571"/>
      <c r="N23" s="572"/>
      <c r="O23" s="573"/>
      <c r="P23" s="571"/>
      <c r="Q23" s="571"/>
      <c r="R23" s="572"/>
      <c r="S23" s="572">
        <f>+F23+J23+N23+R23</f>
        <v>0</v>
      </c>
      <c r="T23" s="565" t="s">
        <v>210</v>
      </c>
    </row>
    <row r="24" spans="1:20" ht="15.75" hidden="1">
      <c r="A24" s="591"/>
      <c r="B24" s="592"/>
      <c r="C24" s="576"/>
      <c r="D24" s="577"/>
      <c r="E24" s="577"/>
      <c r="F24" s="578"/>
      <c r="G24" s="576"/>
      <c r="H24" s="577"/>
      <c r="I24" s="577"/>
      <c r="J24" s="578"/>
      <c r="K24" s="576"/>
      <c r="L24" s="577"/>
      <c r="M24" s="577"/>
      <c r="N24" s="578"/>
      <c r="O24" s="576"/>
      <c r="P24" s="577"/>
      <c r="Q24" s="577"/>
      <c r="R24" s="578"/>
      <c r="S24" s="579">
        <f>+F24+J24+N24+R24</f>
        <v>0</v>
      </c>
      <c r="T24" s="565" t="s">
        <v>210</v>
      </c>
    </row>
    <row r="25" spans="1:20" ht="15">
      <c r="A25" s="593" t="s">
        <v>249</v>
      </c>
      <c r="B25" s="594"/>
      <c r="C25" s="595">
        <f>SUM(C20:C24)</f>
        <v>0</v>
      </c>
      <c r="D25" s="596">
        <f aca="true" t="shared" si="1" ref="D25:N25">SUM(D20:D24)</f>
        <v>0</v>
      </c>
      <c r="E25" s="596">
        <f>SUM(E20:E24)</f>
        <v>0</v>
      </c>
      <c r="F25" s="569">
        <f>SUM(F20:F24)</f>
        <v>-21</v>
      </c>
      <c r="G25" s="595">
        <f t="shared" si="1"/>
        <v>0</v>
      </c>
      <c r="H25" s="596">
        <f t="shared" si="1"/>
        <v>0</v>
      </c>
      <c r="I25" s="596">
        <f>SUM(I20:I24)</f>
        <v>0</v>
      </c>
      <c r="J25" s="569">
        <f t="shared" si="1"/>
        <v>0</v>
      </c>
      <c r="K25" s="595">
        <f t="shared" si="1"/>
        <v>0</v>
      </c>
      <c r="L25" s="596">
        <f t="shared" si="1"/>
        <v>0</v>
      </c>
      <c r="M25" s="596">
        <f t="shared" si="1"/>
        <v>0</v>
      </c>
      <c r="N25" s="569">
        <f t="shared" si="1"/>
        <v>0</v>
      </c>
      <c r="O25" s="595">
        <f>SUM(O20:O24)</f>
        <v>0</v>
      </c>
      <c r="P25" s="596">
        <f>SUM(P20:P24)</f>
        <v>0</v>
      </c>
      <c r="Q25" s="596">
        <f>SUM(Q20:Q24)</f>
        <v>0</v>
      </c>
      <c r="R25" s="569">
        <f>SUM(R20:R24)</f>
        <v>0</v>
      </c>
      <c r="S25" s="597">
        <f>SUM(S20:S24)</f>
        <v>-21</v>
      </c>
      <c r="T25" s="565" t="s">
        <v>211</v>
      </c>
    </row>
  </sheetData>
  <sheetProtection/>
  <mergeCells count="22">
    <mergeCell ref="A1:S1"/>
    <mergeCell ref="A2:S2"/>
    <mergeCell ref="A3:S3"/>
    <mergeCell ref="A4:S4"/>
    <mergeCell ref="A5:S5"/>
    <mergeCell ref="A6:S6"/>
    <mergeCell ref="A7:S7"/>
    <mergeCell ref="A8:S8"/>
    <mergeCell ref="A9:A10"/>
    <mergeCell ref="B9:B10"/>
    <mergeCell ref="C9:F9"/>
    <mergeCell ref="G9:J9"/>
    <mergeCell ref="K9:N9"/>
    <mergeCell ref="O9:R9"/>
    <mergeCell ref="S9:S10"/>
    <mergeCell ref="S18:S19"/>
    <mergeCell ref="A18:A19"/>
    <mergeCell ref="B18:B19"/>
    <mergeCell ref="C18:F18"/>
    <mergeCell ref="G18:J18"/>
    <mergeCell ref="K18:N18"/>
    <mergeCell ref="O18:R18"/>
  </mergeCells>
  <printOptions/>
  <pageMargins left="0.7" right="0.7" top="0.75" bottom="0.75" header="0.3" footer="0.3"/>
  <pageSetup horizontalDpi="600" verticalDpi="600" orientation="landscape" r:id="rId1"/>
  <headerFooter>
    <oddFooter>&amp;CExhibit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A17">
      <selection activeCell="T21" sqref="T21"/>
    </sheetView>
  </sheetViews>
  <sheetFormatPr defaultColWidth="7.21484375" defaultRowHeight="15"/>
  <cols>
    <col min="1" max="1" width="49.5546875" style="45" customWidth="1"/>
    <col min="2" max="2" width="1.2265625" style="45" customWidth="1"/>
    <col min="3" max="3" width="10.77734375" style="45" customWidth="1"/>
    <col min="4" max="4" width="10.99609375" style="45" customWidth="1"/>
    <col min="5" max="5" width="1.2265625" style="45" customWidth="1"/>
    <col min="6" max="7" width="11.21484375" style="45" customWidth="1"/>
    <col min="8" max="8" width="1.2265625" style="45" customWidth="1"/>
    <col min="9" max="9" width="7.21484375" style="45" customWidth="1"/>
    <col min="10" max="10" width="7.99609375" style="45" customWidth="1"/>
    <col min="11" max="13" width="6.77734375" style="45" customWidth="1"/>
    <col min="14" max="14" width="7.21484375" style="45" customWidth="1"/>
    <col min="15" max="15" width="6.3359375" style="45" customWidth="1"/>
    <col min="16" max="16" width="7.21484375" style="45" customWidth="1"/>
    <col min="17" max="17" width="1.88671875" style="45" customWidth="1"/>
    <col min="18" max="16384" width="7.21484375" style="45" customWidth="1"/>
  </cols>
  <sheetData>
    <row r="1" ht="15.75">
      <c r="A1" s="48" t="s">
        <v>194</v>
      </c>
    </row>
    <row r="2" ht="18.75" customHeight="1">
      <c r="A2" s="48"/>
    </row>
    <row r="3" spans="1:19" ht="15.75">
      <c r="A3" s="49" t="s">
        <v>157</v>
      </c>
      <c r="B3" s="44"/>
      <c r="C3" s="44"/>
      <c r="D3" s="44"/>
      <c r="E3" s="44"/>
      <c r="F3" s="44"/>
      <c r="G3" s="44"/>
      <c r="H3" s="44"/>
      <c r="I3" s="44"/>
      <c r="J3" s="44"/>
      <c r="K3" s="44"/>
      <c r="L3" s="44"/>
      <c r="M3" s="44"/>
      <c r="N3" s="44"/>
      <c r="O3" s="44"/>
      <c r="P3" s="44"/>
      <c r="Q3" s="44"/>
      <c r="R3" s="44"/>
      <c r="S3" s="44"/>
    </row>
    <row r="4" spans="1:19" ht="15.75">
      <c r="A4" s="50" t="str">
        <f>+'(B) Sum of Req '!A4</f>
        <v>Office on Violence Against Women</v>
      </c>
      <c r="B4" s="44"/>
      <c r="C4" s="44"/>
      <c r="D4" s="44"/>
      <c r="E4" s="44"/>
      <c r="F4" s="44"/>
      <c r="G4" s="44"/>
      <c r="H4" s="44"/>
      <c r="I4" s="44"/>
      <c r="J4" s="44"/>
      <c r="K4" s="44"/>
      <c r="L4" s="44"/>
      <c r="M4" s="44"/>
      <c r="N4" s="44"/>
      <c r="O4" s="44"/>
      <c r="P4" s="44"/>
      <c r="Q4" s="44"/>
      <c r="R4" s="44"/>
      <c r="S4" s="44"/>
    </row>
    <row r="5" spans="1:19" ht="12.75">
      <c r="A5" s="51" t="s">
        <v>114</v>
      </c>
      <c r="B5" s="44"/>
      <c r="C5" s="44"/>
      <c r="D5" s="44"/>
      <c r="E5" s="44"/>
      <c r="F5" s="44"/>
      <c r="G5" s="44"/>
      <c r="H5" s="44"/>
      <c r="I5" s="44"/>
      <c r="J5" s="44"/>
      <c r="K5" s="44"/>
      <c r="L5" s="44"/>
      <c r="M5" s="44"/>
      <c r="N5" s="44"/>
      <c r="O5" s="44"/>
      <c r="P5" s="44"/>
      <c r="Q5" s="44"/>
      <c r="R5" s="44"/>
      <c r="S5" s="44"/>
    </row>
    <row r="7" ht="13.5" thickBot="1"/>
    <row r="8" spans="1:19" ht="12.75">
      <c r="A8" s="331"/>
      <c r="B8" s="52"/>
      <c r="C8" s="396" t="str">
        <f>+'(B) Sum of Req '!H60</f>
        <v>2010 Appropriation Enacted</v>
      </c>
      <c r="D8" s="329"/>
      <c r="E8" s="240"/>
      <c r="F8" s="396" t="str">
        <f>+'(B) Sum of Req '!L61</f>
        <v>2011 CR</v>
      </c>
      <c r="G8" s="329"/>
      <c r="H8" s="240"/>
      <c r="I8" s="330">
        <f>'(B) Sum of Req '!X60</f>
        <v>2012</v>
      </c>
      <c r="J8" s="329"/>
      <c r="K8" s="359">
        <f>'(D) Strat Goal &amp; Obj'!I8</f>
        <v>2012</v>
      </c>
      <c r="L8" s="360"/>
      <c r="M8" s="361"/>
      <c r="N8" s="362"/>
      <c r="O8" s="330">
        <f>+'(B) Sum of Req '!AL60</f>
        <v>2012</v>
      </c>
      <c r="P8" s="329"/>
      <c r="Q8" s="242"/>
      <c r="R8" s="398"/>
      <c r="S8" s="399"/>
    </row>
    <row r="9" spans="1:19" ht="14.25" customHeight="1">
      <c r="A9" s="52"/>
      <c r="B9" s="52"/>
      <c r="C9" s="397" t="str">
        <f>+'(B) Sum of Req '!H61</f>
        <v>w/Rescissions, Supplementals and Transfers</v>
      </c>
      <c r="D9" s="244"/>
      <c r="E9" s="240"/>
      <c r="F9" s="397"/>
      <c r="G9" s="245"/>
      <c r="H9" s="240"/>
      <c r="I9" s="243" t="str">
        <f>+'(B) Sum of Req '!T61</f>
        <v>Current Services</v>
      </c>
      <c r="J9" s="245"/>
      <c r="K9" s="697" t="s">
        <v>141</v>
      </c>
      <c r="L9" s="698"/>
      <c r="M9" s="348" t="s">
        <v>144</v>
      </c>
      <c r="N9" s="245"/>
      <c r="O9" s="243" t="str">
        <f>+'(B) Sum of Req '!AL61</f>
        <v>Request</v>
      </c>
      <c r="P9" s="245"/>
      <c r="Q9" s="242"/>
      <c r="R9" s="399"/>
      <c r="S9" s="399"/>
    </row>
    <row r="10" spans="1:19" ht="12.75" hidden="1">
      <c r="A10" s="699" t="s">
        <v>106</v>
      </c>
      <c r="B10" s="52"/>
      <c r="C10" s="246"/>
      <c r="D10" s="247"/>
      <c r="E10" s="240"/>
      <c r="F10" s="246"/>
      <c r="G10" s="247"/>
      <c r="H10" s="240"/>
      <c r="I10" s="246"/>
      <c r="J10" s="247"/>
      <c r="K10" s="246"/>
      <c r="L10" s="247"/>
      <c r="M10" s="349"/>
      <c r="N10" s="247"/>
      <c r="O10" s="246"/>
      <c r="P10" s="247"/>
      <c r="Q10" s="242"/>
      <c r="R10" s="349"/>
      <c r="S10" s="349"/>
    </row>
    <row r="11" spans="1:19" ht="51">
      <c r="A11" s="700"/>
      <c r="B11" s="52"/>
      <c r="C11" s="424" t="s">
        <v>187</v>
      </c>
      <c r="D11" s="425" t="s">
        <v>188</v>
      </c>
      <c r="E11" s="240"/>
      <c r="F11" s="424" t="s">
        <v>187</v>
      </c>
      <c r="G11" s="425" t="s">
        <v>188</v>
      </c>
      <c r="H11" s="240"/>
      <c r="I11" s="424" t="s">
        <v>187</v>
      </c>
      <c r="J11" s="425" t="s">
        <v>188</v>
      </c>
      <c r="K11" s="424" t="s">
        <v>187</v>
      </c>
      <c r="L11" s="425" t="s">
        <v>188</v>
      </c>
      <c r="M11" s="424" t="s">
        <v>187</v>
      </c>
      <c r="N11" s="425" t="s">
        <v>188</v>
      </c>
      <c r="O11" s="424" t="s">
        <v>187</v>
      </c>
      <c r="P11" s="425" t="s">
        <v>188</v>
      </c>
      <c r="Q11" s="242"/>
      <c r="R11" s="400"/>
      <c r="S11" s="400"/>
    </row>
    <row r="12" spans="1:19" ht="12.75">
      <c r="A12" s="432"/>
      <c r="B12" s="52"/>
      <c r="C12" s="54"/>
      <c r="D12" s="55"/>
      <c r="E12" s="52"/>
      <c r="F12" s="54"/>
      <c r="G12" s="55"/>
      <c r="H12" s="52"/>
      <c r="I12" s="54"/>
      <c r="J12" s="55"/>
      <c r="K12" s="54"/>
      <c r="L12" s="351"/>
      <c r="M12" s="363"/>
      <c r="N12" s="55"/>
      <c r="O12" s="54"/>
      <c r="P12" s="55"/>
      <c r="R12" s="351"/>
      <c r="S12" s="351"/>
    </row>
    <row r="13" spans="1:19" ht="12.75">
      <c r="A13" s="56" t="s">
        <v>165</v>
      </c>
      <c r="B13" s="52"/>
      <c r="C13" s="419"/>
      <c r="D13" s="420"/>
      <c r="E13" s="52"/>
      <c r="F13" s="419"/>
      <c r="G13" s="420"/>
      <c r="H13" s="52"/>
      <c r="I13" s="419"/>
      <c r="J13" s="420"/>
      <c r="K13" s="419"/>
      <c r="L13" s="421"/>
      <c r="M13" s="419"/>
      <c r="N13" s="420"/>
      <c r="O13" s="419"/>
      <c r="P13" s="420"/>
      <c r="R13" s="352"/>
      <c r="S13" s="401"/>
    </row>
    <row r="14" spans="1:19" ht="12.75">
      <c r="A14" s="433" t="s">
        <v>17</v>
      </c>
      <c r="B14" s="52"/>
      <c r="C14" s="419"/>
      <c r="D14" s="420"/>
      <c r="E14" s="52"/>
      <c r="F14" s="419"/>
      <c r="G14" s="420"/>
      <c r="H14" s="52"/>
      <c r="I14" s="419"/>
      <c r="J14" s="420"/>
      <c r="K14" s="419"/>
      <c r="L14" s="421"/>
      <c r="M14" s="419"/>
      <c r="N14" s="420"/>
      <c r="O14" s="419">
        <f aca="true" t="shared" si="0" ref="O14:P17">+I14+K14+M14</f>
        <v>0</v>
      </c>
      <c r="P14" s="436">
        <f t="shared" si="0"/>
        <v>0</v>
      </c>
      <c r="R14" s="352"/>
      <c r="S14" s="401"/>
    </row>
    <row r="15" spans="1:19" ht="25.5">
      <c r="A15" s="434" t="s">
        <v>18</v>
      </c>
      <c r="B15" s="52"/>
      <c r="C15" s="419"/>
      <c r="D15" s="420"/>
      <c r="E15" s="52"/>
      <c r="F15" s="419"/>
      <c r="G15" s="420"/>
      <c r="H15" s="52"/>
      <c r="I15" s="419"/>
      <c r="J15" s="420"/>
      <c r="K15" s="419"/>
      <c r="L15" s="421"/>
      <c r="M15" s="419"/>
      <c r="N15" s="420"/>
      <c r="O15" s="419">
        <f t="shared" si="0"/>
        <v>0</v>
      </c>
      <c r="P15" s="436">
        <f t="shared" si="0"/>
        <v>0</v>
      </c>
      <c r="R15" s="352"/>
      <c r="S15" s="401"/>
    </row>
    <row r="16" spans="1:19" ht="25.5">
      <c r="A16" s="434" t="s">
        <v>193</v>
      </c>
      <c r="B16" s="52"/>
      <c r="C16" s="419"/>
      <c r="D16" s="420"/>
      <c r="E16" s="52"/>
      <c r="F16" s="419"/>
      <c r="G16" s="420"/>
      <c r="H16" s="52"/>
      <c r="I16" s="419"/>
      <c r="J16" s="420"/>
      <c r="K16" s="419"/>
      <c r="L16" s="421"/>
      <c r="M16" s="419"/>
      <c r="N16" s="420"/>
      <c r="O16" s="419">
        <f t="shared" si="0"/>
        <v>0</v>
      </c>
      <c r="P16" s="436">
        <f t="shared" si="0"/>
        <v>0</v>
      </c>
      <c r="R16" s="352"/>
      <c r="S16" s="401"/>
    </row>
    <row r="17" spans="1:19" ht="13.5" customHeight="1">
      <c r="A17" s="433" t="s">
        <v>19</v>
      </c>
      <c r="B17" s="53"/>
      <c r="C17" s="210"/>
      <c r="D17" s="211"/>
      <c r="E17" s="60"/>
      <c r="F17" s="210"/>
      <c r="G17" s="211"/>
      <c r="H17" s="213"/>
      <c r="I17" s="210"/>
      <c r="J17" s="211"/>
      <c r="K17" s="210"/>
      <c r="L17" s="353"/>
      <c r="M17" s="210"/>
      <c r="N17" s="211"/>
      <c r="O17" s="210">
        <f t="shared" si="0"/>
        <v>0</v>
      </c>
      <c r="P17" s="211">
        <f t="shared" si="0"/>
        <v>0</v>
      </c>
      <c r="R17" s="356"/>
      <c r="S17" s="356"/>
    </row>
    <row r="18" spans="1:19" ht="12.75" hidden="1">
      <c r="A18" s="59" t="s">
        <v>158</v>
      </c>
      <c r="B18" s="52"/>
      <c r="C18" s="63"/>
      <c r="D18" s="64"/>
      <c r="E18" s="62"/>
      <c r="F18" s="63"/>
      <c r="G18" s="64"/>
      <c r="H18" s="62"/>
      <c r="I18" s="63"/>
      <c r="J18" s="64"/>
      <c r="K18" s="63"/>
      <c r="L18" s="354"/>
      <c r="M18" s="63"/>
      <c r="N18" s="64"/>
      <c r="O18" s="63"/>
      <c r="P18" s="64"/>
      <c r="R18" s="354"/>
      <c r="S18" s="354"/>
    </row>
    <row r="19" spans="1:19" s="46" customFormat="1" ht="12.75">
      <c r="A19" s="67" t="s">
        <v>166</v>
      </c>
      <c r="B19" s="56"/>
      <c r="C19" s="68">
        <f>SUM(C14:C18)</f>
        <v>0</v>
      </c>
      <c r="D19" s="69">
        <f>SUM(D14:D18)</f>
        <v>0</v>
      </c>
      <c r="E19" s="413"/>
      <c r="F19" s="68">
        <f>SUM(F14:F18)</f>
        <v>0</v>
      </c>
      <c r="G19" s="69">
        <f>SUM(G14:G18)</f>
        <v>0</v>
      </c>
      <c r="H19" s="212"/>
      <c r="I19" s="68">
        <f aca="true" t="shared" si="1" ref="I19:P19">SUM(I14:I18)</f>
        <v>0</v>
      </c>
      <c r="J19" s="69">
        <f t="shared" si="1"/>
        <v>0</v>
      </c>
      <c r="K19" s="68">
        <f t="shared" si="1"/>
        <v>0</v>
      </c>
      <c r="L19" s="69">
        <f t="shared" si="1"/>
        <v>0</v>
      </c>
      <c r="M19" s="68">
        <f t="shared" si="1"/>
        <v>0</v>
      </c>
      <c r="N19" s="69">
        <f t="shared" si="1"/>
        <v>0</v>
      </c>
      <c r="O19" s="68">
        <f t="shared" si="1"/>
        <v>0</v>
      </c>
      <c r="P19" s="69">
        <f t="shared" si="1"/>
        <v>0</v>
      </c>
      <c r="R19" s="402"/>
      <c r="S19" s="402"/>
    </row>
    <row r="20" spans="1:19" ht="12.75">
      <c r="A20" s="53"/>
      <c r="B20" s="52"/>
      <c r="C20" s="54"/>
      <c r="D20" s="55"/>
      <c r="E20" s="52"/>
      <c r="F20" s="54"/>
      <c r="G20" s="55"/>
      <c r="H20" s="52"/>
      <c r="I20" s="54"/>
      <c r="J20" s="55"/>
      <c r="K20" s="54"/>
      <c r="L20" s="351"/>
      <c r="M20" s="54"/>
      <c r="N20" s="55"/>
      <c r="O20" s="54"/>
      <c r="P20" s="55"/>
      <c r="R20" s="351"/>
      <c r="S20" s="351"/>
    </row>
    <row r="21" spans="1:19" ht="25.5">
      <c r="A21" s="66" t="s">
        <v>7</v>
      </c>
      <c r="B21" s="52"/>
      <c r="C21" s="54"/>
      <c r="D21" s="55"/>
      <c r="E21" s="52"/>
      <c r="F21" s="54"/>
      <c r="G21" s="55"/>
      <c r="H21" s="52"/>
      <c r="I21" s="54"/>
      <c r="J21" s="55"/>
      <c r="K21" s="54"/>
      <c r="L21" s="351"/>
      <c r="M21" s="54"/>
      <c r="N21" s="55"/>
      <c r="O21" s="430"/>
      <c r="P21" s="431"/>
      <c r="R21" s="351"/>
      <c r="S21" s="351"/>
    </row>
    <row r="22" spans="1:19" ht="25.5">
      <c r="A22" s="434" t="s">
        <v>20</v>
      </c>
      <c r="B22" s="52"/>
      <c r="C22" s="54">
        <v>65</v>
      </c>
      <c r="D22" s="456">
        <f>15708+7613</f>
        <v>23321</v>
      </c>
      <c r="E22" s="52"/>
      <c r="F22" s="54">
        <v>70</v>
      </c>
      <c r="G22" s="456">
        <v>15708</v>
      </c>
      <c r="H22" s="52"/>
      <c r="I22" s="54">
        <v>70</v>
      </c>
      <c r="J22" s="456">
        <v>16142</v>
      </c>
      <c r="K22" s="54">
        <v>16</v>
      </c>
      <c r="L22" s="457">
        <v>7027</v>
      </c>
      <c r="M22" s="54"/>
      <c r="N22" s="55">
        <v>21</v>
      </c>
      <c r="O22" s="419">
        <f>I22+K22-M22</f>
        <v>86</v>
      </c>
      <c r="P22" s="458">
        <f>J22+L22-N22</f>
        <v>23148</v>
      </c>
      <c r="R22" s="351"/>
      <c r="S22" s="351"/>
    </row>
    <row r="23" spans="1:19" ht="12.75">
      <c r="A23" s="433" t="s">
        <v>21</v>
      </c>
      <c r="B23" s="52"/>
      <c r="C23" s="54"/>
      <c r="D23" s="55"/>
      <c r="E23" s="52"/>
      <c r="F23" s="54"/>
      <c r="G23" s="55"/>
      <c r="H23" s="52"/>
      <c r="I23" s="54"/>
      <c r="J23" s="55"/>
      <c r="K23" s="54"/>
      <c r="L23" s="351"/>
      <c r="M23" s="54"/>
      <c r="N23" s="55"/>
      <c r="O23" s="419">
        <f aca="true" t="shared" si="2" ref="O23:P29">+I23+K23+M23</f>
        <v>0</v>
      </c>
      <c r="P23" s="436">
        <f t="shared" si="2"/>
        <v>0</v>
      </c>
      <c r="R23" s="351"/>
      <c r="S23" s="351"/>
    </row>
    <row r="24" spans="1:19" ht="12.75">
      <c r="A24" s="433" t="s">
        <v>22</v>
      </c>
      <c r="B24" s="52"/>
      <c r="C24" s="54"/>
      <c r="D24" s="55"/>
      <c r="E24" s="52"/>
      <c r="F24" s="54"/>
      <c r="G24" s="55"/>
      <c r="H24" s="52"/>
      <c r="I24" s="54"/>
      <c r="J24" s="55"/>
      <c r="K24" s="54"/>
      <c r="L24" s="351"/>
      <c r="M24" s="54"/>
      <c r="N24" s="55"/>
      <c r="O24" s="419">
        <f t="shared" si="2"/>
        <v>0</v>
      </c>
      <c r="P24" s="436">
        <f t="shared" si="2"/>
        <v>0</v>
      </c>
      <c r="R24" s="351"/>
      <c r="S24" s="351"/>
    </row>
    <row r="25" spans="1:19" ht="12.75">
      <c r="A25" s="433" t="s">
        <v>23</v>
      </c>
      <c r="B25" s="52"/>
      <c r="C25" s="54"/>
      <c r="D25" s="55"/>
      <c r="E25" s="52"/>
      <c r="F25" s="54"/>
      <c r="G25" s="55"/>
      <c r="H25" s="52"/>
      <c r="I25" s="54"/>
      <c r="J25" s="55"/>
      <c r="K25" s="54"/>
      <c r="L25" s="351"/>
      <c r="M25" s="54"/>
      <c r="N25" s="55"/>
      <c r="O25" s="419">
        <f t="shared" si="2"/>
        <v>0</v>
      </c>
      <c r="P25" s="436">
        <f t="shared" si="2"/>
        <v>0</v>
      </c>
      <c r="R25" s="351"/>
      <c r="S25" s="351"/>
    </row>
    <row r="26" spans="1:19" ht="25.5">
      <c r="A26" s="434" t="s">
        <v>24</v>
      </c>
      <c r="B26" s="52"/>
      <c r="C26" s="54"/>
      <c r="D26" s="55"/>
      <c r="E26" s="52"/>
      <c r="F26" s="54"/>
      <c r="G26" s="55"/>
      <c r="H26" s="52"/>
      <c r="I26" s="54"/>
      <c r="J26" s="55"/>
      <c r="K26" s="54"/>
      <c r="L26" s="351"/>
      <c r="M26" s="54"/>
      <c r="N26" s="55"/>
      <c r="O26" s="419">
        <f t="shared" si="2"/>
        <v>0</v>
      </c>
      <c r="P26" s="436">
        <f t="shared" si="2"/>
        <v>0</v>
      </c>
      <c r="R26" s="351"/>
      <c r="S26" s="351"/>
    </row>
    <row r="27" spans="1:19" ht="12.75">
      <c r="A27" s="433" t="s">
        <v>25</v>
      </c>
      <c r="B27" s="52"/>
      <c r="C27" s="54"/>
      <c r="D27" s="55"/>
      <c r="E27" s="52"/>
      <c r="F27" s="54"/>
      <c r="G27" s="55"/>
      <c r="H27" s="52"/>
      <c r="I27" s="54"/>
      <c r="J27" s="55"/>
      <c r="K27" s="54"/>
      <c r="L27" s="351"/>
      <c r="M27" s="54"/>
      <c r="N27" s="55"/>
      <c r="O27" s="419">
        <f t="shared" si="2"/>
        <v>0</v>
      </c>
      <c r="P27" s="436">
        <f t="shared" si="2"/>
        <v>0</v>
      </c>
      <c r="R27" s="351"/>
      <c r="S27" s="351"/>
    </row>
    <row r="28" spans="1:19" ht="25.5">
      <c r="A28" s="434" t="s">
        <v>26</v>
      </c>
      <c r="B28" s="52"/>
      <c r="C28" s="54"/>
      <c r="D28" s="55"/>
      <c r="E28" s="52"/>
      <c r="F28" s="54"/>
      <c r="G28" s="55"/>
      <c r="H28" s="52"/>
      <c r="I28" s="54"/>
      <c r="J28" s="55"/>
      <c r="K28" s="54"/>
      <c r="L28" s="351"/>
      <c r="M28" s="54"/>
      <c r="N28" s="55"/>
      <c r="O28" s="419">
        <f t="shared" si="2"/>
        <v>0</v>
      </c>
      <c r="P28" s="436">
        <f t="shared" si="2"/>
        <v>0</v>
      </c>
      <c r="R28" s="351"/>
      <c r="S28" s="351"/>
    </row>
    <row r="29" spans="1:19" ht="27.75" customHeight="1">
      <c r="A29" s="434" t="s">
        <v>27</v>
      </c>
      <c r="B29" s="53"/>
      <c r="C29" s="210"/>
      <c r="D29" s="211"/>
      <c r="E29" s="60"/>
      <c r="F29" s="210"/>
      <c r="G29" s="211"/>
      <c r="H29" s="213"/>
      <c r="I29" s="210"/>
      <c r="J29" s="211"/>
      <c r="K29" s="210"/>
      <c r="L29" s="353"/>
      <c r="M29" s="210"/>
      <c r="N29" s="211"/>
      <c r="O29" s="419">
        <f t="shared" si="2"/>
        <v>0</v>
      </c>
      <c r="P29" s="437">
        <f t="shared" si="2"/>
        <v>0</v>
      </c>
      <c r="R29" s="356"/>
      <c r="S29" s="356"/>
    </row>
    <row r="30" spans="1:19" ht="12.75">
      <c r="A30" s="67" t="s">
        <v>174</v>
      </c>
      <c r="B30" s="56"/>
      <c r="C30" s="68">
        <f>SUM(C22:C29)</f>
        <v>65</v>
      </c>
      <c r="D30" s="459">
        <f>SUM(D22:D29)</f>
        <v>23321</v>
      </c>
      <c r="E30" s="413"/>
      <c r="F30" s="68">
        <f>SUM(F22:F29)</f>
        <v>70</v>
      </c>
      <c r="G30" s="459">
        <f>SUM(G22:G29)</f>
        <v>15708</v>
      </c>
      <c r="H30" s="212"/>
      <c r="I30" s="68">
        <f aca="true" t="shared" si="3" ref="I30:P30">SUM(I22:I29)</f>
        <v>70</v>
      </c>
      <c r="J30" s="459">
        <f t="shared" si="3"/>
        <v>16142</v>
      </c>
      <c r="K30" s="435">
        <f t="shared" si="3"/>
        <v>16</v>
      </c>
      <c r="L30" s="460">
        <f t="shared" si="3"/>
        <v>7027</v>
      </c>
      <c r="M30" s="68">
        <f t="shared" si="3"/>
        <v>0</v>
      </c>
      <c r="N30" s="69">
        <f t="shared" si="3"/>
        <v>21</v>
      </c>
      <c r="O30" s="435">
        <f t="shared" si="3"/>
        <v>86</v>
      </c>
      <c r="P30" s="459">
        <f t="shared" si="3"/>
        <v>23148</v>
      </c>
      <c r="R30" s="402"/>
      <c r="S30" s="402"/>
    </row>
    <row r="31" spans="1:19" ht="12.75">
      <c r="A31" s="53"/>
      <c r="B31" s="52"/>
      <c r="C31" s="54"/>
      <c r="D31" s="55"/>
      <c r="E31" s="52"/>
      <c r="F31" s="54"/>
      <c r="G31" s="55"/>
      <c r="H31" s="52"/>
      <c r="I31" s="54"/>
      <c r="J31" s="55"/>
      <c r="K31" s="54"/>
      <c r="L31" s="351"/>
      <c r="M31" s="54"/>
      <c r="N31" s="55"/>
      <c r="O31" s="54"/>
      <c r="P31" s="55"/>
      <c r="R31" s="351"/>
      <c r="S31" s="351"/>
    </row>
    <row r="32" spans="1:19" ht="25.5">
      <c r="A32" s="66" t="s">
        <v>16</v>
      </c>
      <c r="B32" s="52"/>
      <c r="C32" s="54"/>
      <c r="D32" s="55"/>
      <c r="E32" s="52"/>
      <c r="F32" s="54"/>
      <c r="G32" s="55"/>
      <c r="H32" s="52"/>
      <c r="I32" s="54"/>
      <c r="J32" s="55"/>
      <c r="K32" s="54"/>
      <c r="L32" s="351"/>
      <c r="M32" s="54"/>
      <c r="N32" s="55"/>
      <c r="O32" s="54"/>
      <c r="P32" s="55"/>
      <c r="R32" s="351"/>
      <c r="S32" s="351"/>
    </row>
    <row r="33" spans="1:19" ht="38.25">
      <c r="A33" s="434" t="s">
        <v>28</v>
      </c>
      <c r="B33" s="52"/>
      <c r="C33" s="54"/>
      <c r="D33" s="55"/>
      <c r="E33" s="52"/>
      <c r="F33" s="54"/>
      <c r="G33" s="55"/>
      <c r="H33" s="52"/>
      <c r="I33" s="54"/>
      <c r="J33" s="55"/>
      <c r="K33" s="54"/>
      <c r="L33" s="351"/>
      <c r="M33" s="54"/>
      <c r="N33" s="55"/>
      <c r="O33" s="419">
        <f aca="true" t="shared" si="4" ref="O33:P39">+I33+K33+M33</f>
        <v>0</v>
      </c>
      <c r="P33" s="436">
        <f t="shared" si="4"/>
        <v>0</v>
      </c>
      <c r="R33" s="351"/>
      <c r="S33" s="351"/>
    </row>
    <row r="34" spans="1:19" ht="12.75">
      <c r="A34" s="433" t="s">
        <v>29</v>
      </c>
      <c r="B34" s="52"/>
      <c r="C34" s="54"/>
      <c r="D34" s="55"/>
      <c r="E34" s="52"/>
      <c r="F34" s="54"/>
      <c r="G34" s="55"/>
      <c r="H34" s="52"/>
      <c r="I34" s="54"/>
      <c r="J34" s="55"/>
      <c r="K34" s="54"/>
      <c r="L34" s="351"/>
      <c r="M34" s="54"/>
      <c r="N34" s="55"/>
      <c r="O34" s="419">
        <f t="shared" si="4"/>
        <v>0</v>
      </c>
      <c r="P34" s="436">
        <f t="shared" si="4"/>
        <v>0</v>
      </c>
      <c r="R34" s="351"/>
      <c r="S34" s="351"/>
    </row>
    <row r="35" spans="1:19" ht="38.25">
      <c r="A35" s="434" t="s">
        <v>30</v>
      </c>
      <c r="B35" s="52"/>
      <c r="C35" s="54"/>
      <c r="D35" s="55"/>
      <c r="E35" s="52"/>
      <c r="F35" s="54"/>
      <c r="G35" s="55"/>
      <c r="H35" s="52"/>
      <c r="I35" s="54"/>
      <c r="J35" s="55"/>
      <c r="K35" s="54"/>
      <c r="L35" s="351"/>
      <c r="M35" s="54"/>
      <c r="N35" s="55"/>
      <c r="O35" s="419">
        <f t="shared" si="4"/>
        <v>0</v>
      </c>
      <c r="P35" s="436">
        <f t="shared" si="4"/>
        <v>0</v>
      </c>
      <c r="R35" s="351"/>
      <c r="S35" s="351"/>
    </row>
    <row r="36" spans="1:19" ht="38.25">
      <c r="A36" s="434" t="s">
        <v>34</v>
      </c>
      <c r="B36" s="52"/>
      <c r="C36" s="54"/>
      <c r="D36" s="55"/>
      <c r="E36" s="52"/>
      <c r="F36" s="54"/>
      <c r="G36" s="55"/>
      <c r="H36" s="52"/>
      <c r="I36" s="54"/>
      <c r="J36" s="55"/>
      <c r="K36" s="54"/>
      <c r="L36" s="351"/>
      <c r="M36" s="54"/>
      <c r="N36" s="55"/>
      <c r="O36" s="419">
        <f t="shared" si="4"/>
        <v>0</v>
      </c>
      <c r="P36" s="436">
        <f t="shared" si="4"/>
        <v>0</v>
      </c>
      <c r="R36" s="351"/>
      <c r="S36" s="351"/>
    </row>
    <row r="37" spans="1:19" ht="25.5">
      <c r="A37" s="434" t="s">
        <v>35</v>
      </c>
      <c r="B37" s="52"/>
      <c r="C37" s="54"/>
      <c r="D37" s="55"/>
      <c r="E37" s="52"/>
      <c r="F37" s="54"/>
      <c r="G37" s="55"/>
      <c r="H37" s="52"/>
      <c r="I37" s="54"/>
      <c r="J37" s="55"/>
      <c r="K37" s="54"/>
      <c r="L37" s="351"/>
      <c r="M37" s="54"/>
      <c r="N37" s="55"/>
      <c r="O37" s="419">
        <f t="shared" si="4"/>
        <v>0</v>
      </c>
      <c r="P37" s="436">
        <f t="shared" si="4"/>
        <v>0</v>
      </c>
      <c r="R37" s="351"/>
      <c r="S37" s="351"/>
    </row>
    <row r="38" spans="1:19" ht="25.5">
      <c r="A38" s="434" t="s">
        <v>36</v>
      </c>
      <c r="B38" s="52"/>
      <c r="C38" s="54"/>
      <c r="D38" s="55"/>
      <c r="E38" s="52"/>
      <c r="F38" s="54"/>
      <c r="G38" s="55"/>
      <c r="H38" s="52"/>
      <c r="I38" s="54"/>
      <c r="J38" s="55"/>
      <c r="K38" s="54"/>
      <c r="L38" s="351"/>
      <c r="M38" s="54"/>
      <c r="N38" s="55"/>
      <c r="O38" s="419">
        <f t="shared" si="4"/>
        <v>0</v>
      </c>
      <c r="P38" s="436">
        <f t="shared" si="4"/>
        <v>0</v>
      </c>
      <c r="R38" s="351"/>
      <c r="S38" s="351"/>
    </row>
    <row r="39" spans="1:19" ht="12.75">
      <c r="A39" s="433" t="s">
        <v>37</v>
      </c>
      <c r="B39" s="52"/>
      <c r="C39" s="54"/>
      <c r="D39" s="55"/>
      <c r="E39" s="52"/>
      <c r="F39" s="54"/>
      <c r="G39" s="55"/>
      <c r="H39" s="52"/>
      <c r="I39" s="54"/>
      <c r="J39" s="55"/>
      <c r="K39" s="54"/>
      <c r="L39" s="351"/>
      <c r="M39" s="54"/>
      <c r="N39" s="55"/>
      <c r="O39" s="419">
        <f t="shared" si="4"/>
        <v>0</v>
      </c>
      <c r="P39" s="436">
        <f t="shared" si="4"/>
        <v>0</v>
      </c>
      <c r="R39" s="351"/>
      <c r="S39" s="351"/>
    </row>
    <row r="40" spans="1:19" ht="12.75" hidden="1">
      <c r="A40" s="59" t="s">
        <v>176</v>
      </c>
      <c r="B40" s="52"/>
      <c r="C40" s="60"/>
      <c r="D40" s="61"/>
      <c r="E40" s="62"/>
      <c r="F40" s="60"/>
      <c r="G40" s="61"/>
      <c r="H40" s="62"/>
      <c r="I40" s="60"/>
      <c r="J40" s="61"/>
      <c r="K40" s="60"/>
      <c r="L40" s="356"/>
      <c r="M40" s="60"/>
      <c r="N40" s="61"/>
      <c r="O40" s="60">
        <f>K40+I40+M40</f>
        <v>0</v>
      </c>
      <c r="P40" s="61">
        <f>N40+J40+L40</f>
        <v>0</v>
      </c>
      <c r="R40" s="356"/>
      <c r="S40" s="356"/>
    </row>
    <row r="41" spans="1:19" ht="12.75" hidden="1">
      <c r="A41" s="59" t="s">
        <v>177</v>
      </c>
      <c r="B41" s="52"/>
      <c r="C41" s="63"/>
      <c r="D41" s="64"/>
      <c r="E41" s="62"/>
      <c r="F41" s="63"/>
      <c r="G41" s="64"/>
      <c r="H41" s="62"/>
      <c r="I41" s="63"/>
      <c r="J41" s="64"/>
      <c r="K41" s="63"/>
      <c r="L41" s="354"/>
      <c r="M41" s="63"/>
      <c r="N41" s="64"/>
      <c r="O41" s="63">
        <f>K41+I41+M41</f>
        <v>0</v>
      </c>
      <c r="P41" s="64">
        <f>N41+J41+L41</f>
        <v>0</v>
      </c>
      <c r="R41" s="354"/>
      <c r="S41" s="354"/>
    </row>
    <row r="42" spans="1:19" ht="12.75">
      <c r="A42" s="67" t="s">
        <v>178</v>
      </c>
      <c r="B42" s="56"/>
      <c r="C42" s="68">
        <f>SUM(C33:C39)</f>
        <v>0</v>
      </c>
      <c r="D42" s="69">
        <f>SUM(D33:D39)</f>
        <v>0</v>
      </c>
      <c r="E42" s="413"/>
      <c r="F42" s="68">
        <f>SUM(F33:F39)</f>
        <v>0</v>
      </c>
      <c r="G42" s="69">
        <f>SUM(G33:G39)</f>
        <v>0</v>
      </c>
      <c r="H42" s="212"/>
      <c r="I42" s="68">
        <f aca="true" t="shared" si="5" ref="I42:P42">SUM(I33:I39)</f>
        <v>0</v>
      </c>
      <c r="J42" s="69">
        <f t="shared" si="5"/>
        <v>0</v>
      </c>
      <c r="K42" s="68">
        <f t="shared" si="5"/>
        <v>0</v>
      </c>
      <c r="L42" s="355">
        <f t="shared" si="5"/>
        <v>0</v>
      </c>
      <c r="M42" s="68">
        <f t="shared" si="5"/>
        <v>0</v>
      </c>
      <c r="N42" s="69">
        <f t="shared" si="5"/>
        <v>0</v>
      </c>
      <c r="O42" s="68">
        <f t="shared" si="5"/>
        <v>0</v>
      </c>
      <c r="P42" s="69">
        <f t="shared" si="5"/>
        <v>0</v>
      </c>
      <c r="R42" s="402"/>
      <c r="S42" s="402"/>
    </row>
    <row r="43" spans="1:19" ht="13.5" thickBot="1">
      <c r="A43" s="52"/>
      <c r="B43" s="52"/>
      <c r="C43" s="52"/>
      <c r="D43" s="52"/>
      <c r="E43" s="52"/>
      <c r="F43" s="52"/>
      <c r="G43" s="52"/>
      <c r="H43" s="52"/>
      <c r="I43" s="52"/>
      <c r="J43" s="52"/>
      <c r="K43" s="52"/>
      <c r="L43" s="52"/>
      <c r="M43" s="422"/>
      <c r="N43" s="52"/>
      <c r="O43" s="52"/>
      <c r="P43" s="52"/>
      <c r="R43" s="351"/>
      <c r="S43" s="351"/>
    </row>
    <row r="44" spans="1:19" s="47" customFormat="1" ht="13.5" thickBot="1">
      <c r="A44" s="215" t="s">
        <v>186</v>
      </c>
      <c r="B44" s="216"/>
      <c r="C44" s="214">
        <f>C19+C30+C42</f>
        <v>65</v>
      </c>
      <c r="D44" s="70">
        <f>D19+D30+D42</f>
        <v>23321</v>
      </c>
      <c r="E44" s="216"/>
      <c r="F44" s="214">
        <f>F19+F30+F42</f>
        <v>70</v>
      </c>
      <c r="G44" s="70">
        <f>G19+G30+G42</f>
        <v>15708</v>
      </c>
      <c r="H44" s="216"/>
      <c r="I44" s="214">
        <f aca="true" t="shared" si="6" ref="I44:P44">I19+I30+I42</f>
        <v>70</v>
      </c>
      <c r="J44" s="70">
        <f t="shared" si="6"/>
        <v>16142</v>
      </c>
      <c r="K44" s="214">
        <f t="shared" si="6"/>
        <v>16</v>
      </c>
      <c r="L44" s="70">
        <f t="shared" si="6"/>
        <v>7027</v>
      </c>
      <c r="M44" s="214">
        <f t="shared" si="6"/>
        <v>0</v>
      </c>
      <c r="N44" s="70">
        <f t="shared" si="6"/>
        <v>21</v>
      </c>
      <c r="O44" s="214">
        <f t="shared" si="6"/>
        <v>86</v>
      </c>
      <c r="P44" s="70">
        <f t="shared" si="6"/>
        <v>23148</v>
      </c>
      <c r="R44" s="72"/>
      <c r="S44" s="73"/>
    </row>
    <row r="45" spans="1:19" s="47" customFormat="1" ht="12.75">
      <c r="A45" s="71"/>
      <c r="B45" s="71"/>
      <c r="C45" s="72"/>
      <c r="D45" s="73"/>
      <c r="E45" s="71"/>
      <c r="F45" s="72"/>
      <c r="G45" s="73"/>
      <c r="H45" s="71"/>
      <c r="I45" s="72"/>
      <c r="J45" s="73"/>
      <c r="R45" s="403"/>
      <c r="S45" s="403"/>
    </row>
    <row r="46" spans="1:19" s="47" customFormat="1" ht="15.75" hidden="1">
      <c r="A46" s="49" t="s">
        <v>157</v>
      </c>
      <c r="B46" s="44"/>
      <c r="C46" s="44"/>
      <c r="D46" s="44"/>
      <c r="E46" s="44"/>
      <c r="F46" s="44"/>
      <c r="G46" s="44"/>
      <c r="H46" s="44"/>
      <c r="I46" s="44"/>
      <c r="J46" s="44"/>
      <c r="K46" s="44"/>
      <c r="L46" s="44"/>
      <c r="M46" s="44"/>
      <c r="N46" s="44"/>
      <c r="O46" s="44"/>
      <c r="P46" s="44"/>
      <c r="Q46" s="44"/>
      <c r="R46" s="404"/>
      <c r="S46" s="404"/>
    </row>
    <row r="47" spans="1:19" s="47" customFormat="1" ht="15.75" hidden="1">
      <c r="A47" s="50" t="e">
        <f>+#REF!</f>
        <v>#REF!</v>
      </c>
      <c r="B47" s="44"/>
      <c r="C47" s="44"/>
      <c r="D47" s="44"/>
      <c r="E47" s="44"/>
      <c r="F47" s="44"/>
      <c r="G47" s="44"/>
      <c r="H47" s="44"/>
      <c r="I47" s="44"/>
      <c r="J47" s="44"/>
      <c r="K47" s="44"/>
      <c r="L47" s="44"/>
      <c r="M47" s="44"/>
      <c r="N47" s="44"/>
      <c r="O47" s="44"/>
      <c r="P47" s="44"/>
      <c r="Q47" s="44"/>
      <c r="R47" s="404"/>
      <c r="S47" s="404"/>
    </row>
    <row r="48" spans="1:19" s="47" customFormat="1" ht="12.75" hidden="1">
      <c r="A48" s="51" t="s">
        <v>114</v>
      </c>
      <c r="B48" s="44"/>
      <c r="C48" s="44"/>
      <c r="D48" s="44"/>
      <c r="E48" s="44"/>
      <c r="F48" s="44"/>
      <c r="G48" s="44"/>
      <c r="H48" s="44"/>
      <c r="I48" s="44"/>
      <c r="J48" s="44"/>
      <c r="K48" s="44"/>
      <c r="L48" s="44"/>
      <c r="M48" s="44"/>
      <c r="N48" s="44"/>
      <c r="O48" s="44"/>
      <c r="P48" s="44"/>
      <c r="Q48" s="44"/>
      <c r="R48" s="404"/>
      <c r="S48" s="404"/>
    </row>
    <row r="49" spans="1:19" s="47" customFormat="1" ht="12.75" hidden="1">
      <c r="A49" s="45"/>
      <c r="B49" s="45"/>
      <c r="C49" s="45"/>
      <c r="D49" s="45"/>
      <c r="E49" s="45"/>
      <c r="F49" s="45"/>
      <c r="G49" s="45"/>
      <c r="H49" s="45"/>
      <c r="I49" s="45"/>
      <c r="J49" s="45"/>
      <c r="K49" s="45"/>
      <c r="L49" s="45"/>
      <c r="M49" s="45"/>
      <c r="N49" s="45"/>
      <c r="O49" s="45"/>
      <c r="P49" s="45"/>
      <c r="Q49" s="45"/>
      <c r="R49" s="405"/>
      <c r="S49" s="405"/>
    </row>
    <row r="50" spans="18:19" ht="12.75" hidden="1">
      <c r="R50" s="405"/>
      <c r="S50" s="405"/>
    </row>
    <row r="51" spans="1:19" ht="12.75" hidden="1">
      <c r="A51" s="331" t="s">
        <v>126</v>
      </c>
      <c r="B51" s="52"/>
      <c r="C51" s="238" t="e">
        <f>+#REF!</f>
        <v>#REF!</v>
      </c>
      <c r="D51" s="239"/>
      <c r="E51" s="240"/>
      <c r="F51" s="238" t="e">
        <f>+#REF!</f>
        <v>#REF!</v>
      </c>
      <c r="G51" s="239"/>
      <c r="H51" s="240"/>
      <c r="I51" s="241" t="e">
        <f>+#REF!</f>
        <v>#REF!</v>
      </c>
      <c r="J51" s="239"/>
      <c r="K51" s="241" t="e">
        <f>+#REF!</f>
        <v>#REF!</v>
      </c>
      <c r="L51" s="358"/>
      <c r="M51" s="358"/>
      <c r="N51" s="239"/>
      <c r="O51" s="241" t="e">
        <f>+#REF!</f>
        <v>#REF!</v>
      </c>
      <c r="P51" s="239"/>
      <c r="Q51" s="242"/>
      <c r="R51" s="398"/>
      <c r="S51" s="399"/>
    </row>
    <row r="52" spans="2:19" ht="12.75" hidden="1">
      <c r="B52" s="52"/>
      <c r="C52" s="243" t="e">
        <f>+#REF!</f>
        <v>#REF!</v>
      </c>
      <c r="D52" s="244"/>
      <c r="E52" s="240"/>
      <c r="F52" s="243" t="e">
        <f>+#REF!</f>
        <v>#REF!</v>
      </c>
      <c r="G52" s="245"/>
      <c r="H52" s="240"/>
      <c r="I52" s="243" t="e">
        <f>+#REF!</f>
        <v>#REF!</v>
      </c>
      <c r="J52" s="245"/>
      <c r="K52" s="243" t="s">
        <v>116</v>
      </c>
      <c r="L52" s="348"/>
      <c r="M52" s="348"/>
      <c r="N52" s="245"/>
      <c r="O52" s="243" t="e">
        <f>+#REF!</f>
        <v>#REF!</v>
      </c>
      <c r="P52" s="245"/>
      <c r="Q52" s="242"/>
      <c r="R52" s="399"/>
      <c r="S52" s="399"/>
    </row>
    <row r="53" spans="1:19" ht="12.75" hidden="1">
      <c r="A53" s="701" t="s">
        <v>163</v>
      </c>
      <c r="B53" s="52"/>
      <c r="C53" s="246"/>
      <c r="D53" s="247" t="s">
        <v>135</v>
      </c>
      <c r="E53" s="240"/>
      <c r="F53" s="246"/>
      <c r="G53" s="247" t="s">
        <v>135</v>
      </c>
      <c r="H53" s="240"/>
      <c r="I53" s="246"/>
      <c r="J53" s="247" t="s">
        <v>135</v>
      </c>
      <c r="K53" s="246"/>
      <c r="L53" s="349"/>
      <c r="M53" s="349"/>
      <c r="N53" s="247" t="s">
        <v>135</v>
      </c>
      <c r="O53" s="246"/>
      <c r="P53" s="247" t="s">
        <v>135</v>
      </c>
      <c r="Q53" s="242"/>
      <c r="R53" s="349"/>
      <c r="S53" s="349"/>
    </row>
    <row r="54" spans="1:19" ht="12.75" hidden="1">
      <c r="A54" s="702"/>
      <c r="B54" s="52"/>
      <c r="C54" s="248" t="s">
        <v>46</v>
      </c>
      <c r="D54" s="249" t="s">
        <v>164</v>
      </c>
      <c r="E54" s="240"/>
      <c r="F54" s="248" t="s">
        <v>46</v>
      </c>
      <c r="G54" s="249" t="s">
        <v>164</v>
      </c>
      <c r="H54" s="240"/>
      <c r="I54" s="248" t="s">
        <v>46</v>
      </c>
      <c r="J54" s="249" t="s">
        <v>164</v>
      </c>
      <c r="K54" s="248" t="s">
        <v>46</v>
      </c>
      <c r="L54" s="350"/>
      <c r="M54" s="350"/>
      <c r="N54" s="249" t="s">
        <v>164</v>
      </c>
      <c r="O54" s="248" t="s">
        <v>46</v>
      </c>
      <c r="P54" s="249" t="s">
        <v>164</v>
      </c>
      <c r="Q54" s="242"/>
      <c r="R54" s="400"/>
      <c r="S54" s="400"/>
    </row>
    <row r="55" spans="1:19" ht="12.75" hidden="1">
      <c r="A55" s="53"/>
      <c r="B55" s="52"/>
      <c r="C55" s="54"/>
      <c r="D55" s="55"/>
      <c r="E55" s="52"/>
      <c r="F55" s="54"/>
      <c r="G55" s="55"/>
      <c r="H55" s="52"/>
      <c r="I55" s="54"/>
      <c r="J55" s="55"/>
      <c r="K55" s="54"/>
      <c r="L55" s="351"/>
      <c r="M55" s="351"/>
      <c r="N55" s="55"/>
      <c r="O55" s="54"/>
      <c r="P55" s="55"/>
      <c r="R55" s="351"/>
      <c r="S55" s="351"/>
    </row>
    <row r="56" spans="1:19" ht="12.75" hidden="1">
      <c r="A56" s="56" t="s">
        <v>165</v>
      </c>
      <c r="B56" s="52"/>
      <c r="C56" s="57"/>
      <c r="D56" s="58"/>
      <c r="E56" s="52"/>
      <c r="F56" s="57"/>
      <c r="G56" s="58"/>
      <c r="H56" s="52"/>
      <c r="I56" s="57"/>
      <c r="J56" s="58"/>
      <c r="K56" s="57"/>
      <c r="L56" s="352"/>
      <c r="M56" s="352"/>
      <c r="N56" s="58"/>
      <c r="O56" s="57"/>
      <c r="P56" s="58"/>
      <c r="R56" s="352"/>
      <c r="S56" s="401"/>
    </row>
    <row r="57" spans="1:19" ht="12.75" hidden="1">
      <c r="A57" s="209" t="s">
        <v>159</v>
      </c>
      <c r="B57" s="53"/>
      <c r="C57" s="210"/>
      <c r="D57" s="211"/>
      <c r="E57" s="213"/>
      <c r="F57" s="210"/>
      <c r="G57" s="211"/>
      <c r="H57" s="213"/>
      <c r="I57" s="210"/>
      <c r="J57" s="211"/>
      <c r="K57" s="210"/>
      <c r="L57" s="353"/>
      <c r="M57" s="353"/>
      <c r="N57" s="211"/>
      <c r="O57" s="210">
        <f>K57+I57</f>
        <v>0</v>
      </c>
      <c r="P57" s="211">
        <f>N57+J57</f>
        <v>0</v>
      </c>
      <c r="R57" s="356"/>
      <c r="S57" s="356"/>
    </row>
    <row r="58" spans="1:19" ht="10.5" customHeight="1" hidden="1">
      <c r="A58" s="59" t="s">
        <v>158</v>
      </c>
      <c r="B58" s="52"/>
      <c r="C58" s="63"/>
      <c r="D58" s="64"/>
      <c r="E58" s="62"/>
      <c r="F58" s="63"/>
      <c r="G58" s="64"/>
      <c r="H58" s="62"/>
      <c r="I58" s="63"/>
      <c r="J58" s="64"/>
      <c r="K58" s="63"/>
      <c r="L58" s="354"/>
      <c r="M58" s="354"/>
      <c r="N58" s="64"/>
      <c r="O58" s="63"/>
      <c r="P58" s="64"/>
      <c r="R58" s="354"/>
      <c r="S58" s="354"/>
    </row>
    <row r="59" spans="1:19" ht="12.75" hidden="1">
      <c r="A59" s="67" t="s">
        <v>166</v>
      </c>
      <c r="B59" s="56"/>
      <c r="C59" s="68">
        <f>SUM(C57:C58)</f>
        <v>0</v>
      </c>
      <c r="D59" s="69">
        <f>SUM(D57:D58)</f>
        <v>0</v>
      </c>
      <c r="E59" s="212"/>
      <c r="F59" s="68">
        <f>SUM(F57:F58)</f>
        <v>0</v>
      </c>
      <c r="G59" s="69">
        <f>SUM(G57:G58)</f>
        <v>0</v>
      </c>
      <c r="H59" s="212"/>
      <c r="I59" s="68">
        <f aca="true" t="shared" si="7" ref="I59:P59">SUM(I57:I58)</f>
        <v>0</v>
      </c>
      <c r="J59" s="69">
        <f t="shared" si="7"/>
        <v>0</v>
      </c>
      <c r="K59" s="68">
        <f t="shared" si="7"/>
        <v>0</v>
      </c>
      <c r="L59" s="355"/>
      <c r="M59" s="355"/>
      <c r="N59" s="69">
        <f t="shared" si="7"/>
        <v>0</v>
      </c>
      <c r="O59" s="68">
        <f t="shared" si="7"/>
        <v>0</v>
      </c>
      <c r="P59" s="69">
        <f t="shared" si="7"/>
        <v>0</v>
      </c>
      <c r="Q59" s="46"/>
      <c r="R59" s="402"/>
      <c r="S59" s="402"/>
    </row>
    <row r="60" spans="1:19" ht="12.75" hidden="1">
      <c r="A60" s="53"/>
      <c r="B60" s="52"/>
      <c r="C60" s="54"/>
      <c r="D60" s="55"/>
      <c r="E60" s="52"/>
      <c r="F60" s="54"/>
      <c r="G60" s="55"/>
      <c r="H60" s="52"/>
      <c r="I60" s="54"/>
      <c r="J60" s="55"/>
      <c r="K60" s="54"/>
      <c r="L60" s="351"/>
      <c r="M60" s="351"/>
      <c r="N60" s="55"/>
      <c r="O60" s="54"/>
      <c r="P60" s="55"/>
      <c r="R60" s="351"/>
      <c r="S60" s="351"/>
    </row>
    <row r="61" spans="1:19" ht="25.5" hidden="1">
      <c r="A61" s="66" t="s">
        <v>168</v>
      </c>
      <c r="B61" s="52"/>
      <c r="C61" s="54"/>
      <c r="D61" s="55"/>
      <c r="E61" s="52"/>
      <c r="F61" s="54"/>
      <c r="G61" s="55"/>
      <c r="H61" s="52"/>
      <c r="I61" s="54"/>
      <c r="J61" s="55"/>
      <c r="K61" s="54"/>
      <c r="L61" s="351"/>
      <c r="M61" s="351"/>
      <c r="N61" s="55"/>
      <c r="O61" s="54"/>
      <c r="P61" s="55"/>
      <c r="R61" s="351"/>
      <c r="S61" s="351"/>
    </row>
    <row r="62" spans="1:19" ht="12.75" hidden="1">
      <c r="A62" s="209">
        <v>2.1</v>
      </c>
      <c r="B62" s="53"/>
      <c r="C62" s="210"/>
      <c r="D62" s="211"/>
      <c r="E62" s="213"/>
      <c r="F62" s="210"/>
      <c r="G62" s="211"/>
      <c r="H62" s="213"/>
      <c r="I62" s="210"/>
      <c r="J62" s="211"/>
      <c r="K62" s="210"/>
      <c r="L62" s="353"/>
      <c r="M62" s="353"/>
      <c r="N62" s="211"/>
      <c r="O62" s="210">
        <f>K62+I62</f>
        <v>0</v>
      </c>
      <c r="P62" s="211">
        <f>N62+J62</f>
        <v>0</v>
      </c>
      <c r="R62" s="356"/>
      <c r="S62" s="356"/>
    </row>
    <row r="63" spans="1:19" ht="12.75" hidden="1">
      <c r="A63" s="59" t="s">
        <v>169</v>
      </c>
      <c r="B63" s="52"/>
      <c r="C63" s="60"/>
      <c r="D63" s="61"/>
      <c r="E63" s="62"/>
      <c r="F63" s="60"/>
      <c r="G63" s="61"/>
      <c r="H63" s="62"/>
      <c r="I63" s="60"/>
      <c r="J63" s="61"/>
      <c r="K63" s="60"/>
      <c r="L63" s="356"/>
      <c r="M63" s="356"/>
      <c r="N63" s="61"/>
      <c r="O63" s="60"/>
      <c r="P63" s="61"/>
      <c r="R63" s="356"/>
      <c r="S63" s="356"/>
    </row>
    <row r="64" spans="1:19" ht="12.75" hidden="1">
      <c r="A64" s="59" t="s">
        <v>170</v>
      </c>
      <c r="B64" s="52"/>
      <c r="C64" s="60"/>
      <c r="D64" s="61"/>
      <c r="E64" s="62"/>
      <c r="F64" s="60"/>
      <c r="G64" s="61"/>
      <c r="H64" s="62"/>
      <c r="I64" s="60"/>
      <c r="J64" s="61"/>
      <c r="K64" s="60"/>
      <c r="L64" s="356"/>
      <c r="M64" s="356"/>
      <c r="N64" s="61"/>
      <c r="O64" s="60"/>
      <c r="P64" s="61"/>
      <c r="R64" s="356"/>
      <c r="S64" s="356"/>
    </row>
    <row r="65" spans="1:19" ht="12.75" hidden="1">
      <c r="A65" s="59" t="s">
        <v>171</v>
      </c>
      <c r="B65" s="52"/>
      <c r="C65" s="60"/>
      <c r="D65" s="61"/>
      <c r="E65" s="62"/>
      <c r="F65" s="60"/>
      <c r="G65" s="61"/>
      <c r="H65" s="62"/>
      <c r="I65" s="60"/>
      <c r="J65" s="61"/>
      <c r="K65" s="60"/>
      <c r="L65" s="356"/>
      <c r="M65" s="356"/>
      <c r="N65" s="61"/>
      <c r="O65" s="60"/>
      <c r="P65" s="61"/>
      <c r="R65" s="356"/>
      <c r="S65" s="356"/>
    </row>
    <row r="66" spans="1:19" ht="12.75" hidden="1">
      <c r="A66" s="59" t="s">
        <v>172</v>
      </c>
      <c r="B66" s="52"/>
      <c r="C66" s="60"/>
      <c r="D66" s="61"/>
      <c r="E66" s="62"/>
      <c r="F66" s="60"/>
      <c r="G66" s="61"/>
      <c r="H66" s="62"/>
      <c r="I66" s="60"/>
      <c r="J66" s="61"/>
      <c r="K66" s="60"/>
      <c r="L66" s="356"/>
      <c r="M66" s="356"/>
      <c r="N66" s="61"/>
      <c r="O66" s="60"/>
      <c r="P66" s="61"/>
      <c r="R66" s="356"/>
      <c r="S66" s="356"/>
    </row>
    <row r="67" spans="1:19" ht="12.75" hidden="1">
      <c r="A67" s="59" t="s">
        <v>173</v>
      </c>
      <c r="B67" s="52"/>
      <c r="C67" s="63"/>
      <c r="D67" s="64"/>
      <c r="E67" s="62"/>
      <c r="F67" s="63"/>
      <c r="G67" s="64"/>
      <c r="H67" s="62"/>
      <c r="I67" s="63"/>
      <c r="J67" s="64"/>
      <c r="K67" s="63"/>
      <c r="L67" s="354"/>
      <c r="M67" s="354"/>
      <c r="N67" s="64"/>
      <c r="O67" s="63"/>
      <c r="P67" s="64"/>
      <c r="R67" s="354"/>
      <c r="S67" s="354"/>
    </row>
    <row r="68" spans="1:19" ht="12.75" hidden="1">
      <c r="A68" s="67" t="s">
        <v>174</v>
      </c>
      <c r="B68" s="56"/>
      <c r="C68" s="68">
        <f>SUM(C62:C67)</f>
        <v>0</v>
      </c>
      <c r="D68" s="69">
        <f>SUM(D62:D67)</f>
        <v>0</v>
      </c>
      <c r="E68" s="212"/>
      <c r="F68" s="68">
        <f>SUM(F62:F67)</f>
        <v>0</v>
      </c>
      <c r="G68" s="69">
        <f>SUM(G62:G67)</f>
        <v>0</v>
      </c>
      <c r="H68" s="212"/>
      <c r="I68" s="68">
        <f aca="true" t="shared" si="8" ref="I68:P68">SUM(I62:I67)</f>
        <v>0</v>
      </c>
      <c r="J68" s="69">
        <f t="shared" si="8"/>
        <v>0</v>
      </c>
      <c r="K68" s="68">
        <f t="shared" si="8"/>
        <v>0</v>
      </c>
      <c r="L68" s="355"/>
      <c r="M68" s="355"/>
      <c r="N68" s="69">
        <f t="shared" si="8"/>
        <v>0</v>
      </c>
      <c r="O68" s="68">
        <f t="shared" si="8"/>
        <v>0</v>
      </c>
      <c r="P68" s="69">
        <f t="shared" si="8"/>
        <v>0</v>
      </c>
      <c r="R68" s="402"/>
      <c r="S68" s="402"/>
    </row>
    <row r="69" spans="1:19" ht="12.75" hidden="1">
      <c r="A69" s="53"/>
      <c r="B69" s="52"/>
      <c r="C69" s="54"/>
      <c r="D69" s="55"/>
      <c r="E69" s="52"/>
      <c r="F69" s="54"/>
      <c r="G69" s="55"/>
      <c r="H69" s="52"/>
      <c r="I69" s="54"/>
      <c r="J69" s="55"/>
      <c r="K69" s="54"/>
      <c r="L69" s="351"/>
      <c r="M69" s="351"/>
      <c r="N69" s="55"/>
      <c r="O69" s="54"/>
      <c r="P69" s="55"/>
      <c r="R69" s="351"/>
      <c r="S69" s="351"/>
    </row>
    <row r="70" spans="1:19" ht="25.5" hidden="1">
      <c r="A70" s="66" t="s">
        <v>175</v>
      </c>
      <c r="B70" s="52"/>
      <c r="C70" s="54"/>
      <c r="D70" s="55"/>
      <c r="E70" s="52"/>
      <c r="F70" s="54"/>
      <c r="G70" s="55"/>
      <c r="H70" s="52"/>
      <c r="I70" s="54"/>
      <c r="J70" s="55"/>
      <c r="K70" s="54"/>
      <c r="L70" s="351"/>
      <c r="M70" s="351"/>
      <c r="N70" s="55"/>
      <c r="O70" s="54"/>
      <c r="P70" s="55"/>
      <c r="R70" s="351"/>
      <c r="S70" s="351"/>
    </row>
    <row r="71" spans="1:19" ht="12.75" hidden="1">
      <c r="A71" s="209" t="s">
        <v>160</v>
      </c>
      <c r="B71" s="53"/>
      <c r="C71" s="210"/>
      <c r="D71" s="211"/>
      <c r="E71" s="213"/>
      <c r="F71" s="210"/>
      <c r="G71" s="211"/>
      <c r="H71" s="213"/>
      <c r="I71" s="210"/>
      <c r="J71" s="211"/>
      <c r="K71" s="210"/>
      <c r="L71" s="353"/>
      <c r="M71" s="353"/>
      <c r="N71" s="211"/>
      <c r="O71" s="210">
        <f>K71+I71</f>
        <v>0</v>
      </c>
      <c r="P71" s="211">
        <f>N71+J71</f>
        <v>0</v>
      </c>
      <c r="R71" s="356"/>
      <c r="S71" s="356"/>
    </row>
    <row r="72" spans="1:19" ht="12.75" hidden="1">
      <c r="A72" s="59" t="s">
        <v>176</v>
      </c>
      <c r="B72" s="52"/>
      <c r="C72" s="60"/>
      <c r="D72" s="61"/>
      <c r="E72" s="62"/>
      <c r="F72" s="60"/>
      <c r="G72" s="61"/>
      <c r="H72" s="62"/>
      <c r="I72" s="60"/>
      <c r="J72" s="61"/>
      <c r="K72" s="60"/>
      <c r="L72" s="356"/>
      <c r="M72" s="356"/>
      <c r="N72" s="61"/>
      <c r="O72" s="60"/>
      <c r="P72" s="61"/>
      <c r="R72" s="356"/>
      <c r="S72" s="356"/>
    </row>
    <row r="73" spans="1:19" ht="12.75" hidden="1">
      <c r="A73" s="59" t="s">
        <v>177</v>
      </c>
      <c r="B73" s="52"/>
      <c r="C73" s="63"/>
      <c r="D73" s="64"/>
      <c r="E73" s="62"/>
      <c r="F73" s="63"/>
      <c r="G73" s="64"/>
      <c r="H73" s="62"/>
      <c r="I73" s="63"/>
      <c r="J73" s="64"/>
      <c r="K73" s="63"/>
      <c r="L73" s="354"/>
      <c r="M73" s="354"/>
      <c r="N73" s="64"/>
      <c r="O73" s="63"/>
      <c r="P73" s="64"/>
      <c r="R73" s="354"/>
      <c r="S73" s="354"/>
    </row>
    <row r="74" spans="1:19" ht="12.75" hidden="1">
      <c r="A74" s="67" t="s">
        <v>178</v>
      </c>
      <c r="B74" s="56"/>
      <c r="C74" s="68">
        <f>SUM(C71:C73)</f>
        <v>0</v>
      </c>
      <c r="D74" s="69">
        <f>SUM(D71:D73)</f>
        <v>0</v>
      </c>
      <c r="E74" s="212"/>
      <c r="F74" s="68">
        <f>SUM(F71:F73)</f>
        <v>0</v>
      </c>
      <c r="G74" s="69">
        <f>SUM(G71:G73)</f>
        <v>0</v>
      </c>
      <c r="H74" s="212"/>
      <c r="I74" s="68">
        <f aca="true" t="shared" si="9" ref="I74:P74">SUM(I71:I73)</f>
        <v>0</v>
      </c>
      <c r="J74" s="69">
        <f t="shared" si="9"/>
        <v>0</v>
      </c>
      <c r="K74" s="68">
        <f t="shared" si="9"/>
        <v>0</v>
      </c>
      <c r="L74" s="355"/>
      <c r="M74" s="355"/>
      <c r="N74" s="69">
        <f t="shared" si="9"/>
        <v>0</v>
      </c>
      <c r="O74" s="68">
        <f t="shared" si="9"/>
        <v>0</v>
      </c>
      <c r="P74" s="69">
        <f t="shared" si="9"/>
        <v>0</v>
      </c>
      <c r="R74" s="402"/>
      <c r="S74" s="402"/>
    </row>
    <row r="75" spans="1:19" ht="12.75" hidden="1">
      <c r="A75" s="53"/>
      <c r="B75" s="52"/>
      <c r="C75" s="54"/>
      <c r="D75" s="55"/>
      <c r="E75" s="52"/>
      <c r="F75" s="54"/>
      <c r="G75" s="55"/>
      <c r="H75" s="52"/>
      <c r="I75" s="54"/>
      <c r="J75" s="55"/>
      <c r="K75" s="54"/>
      <c r="L75" s="351"/>
      <c r="M75" s="351"/>
      <c r="N75" s="55"/>
      <c r="O75" s="54"/>
      <c r="P75" s="55"/>
      <c r="R75" s="351"/>
      <c r="S75" s="351"/>
    </row>
    <row r="76" spans="1:19" ht="25.5" hidden="1">
      <c r="A76" s="66" t="s">
        <v>179</v>
      </c>
      <c r="B76" s="52"/>
      <c r="C76" s="54"/>
      <c r="D76" s="55"/>
      <c r="E76" s="52"/>
      <c r="F76" s="54"/>
      <c r="G76" s="55"/>
      <c r="H76" s="52"/>
      <c r="I76" s="54"/>
      <c r="J76" s="55"/>
      <c r="K76" s="54"/>
      <c r="L76" s="351"/>
      <c r="M76" s="351"/>
      <c r="N76" s="55"/>
      <c r="O76" s="54"/>
      <c r="P76" s="55"/>
      <c r="R76" s="351"/>
      <c r="S76" s="351"/>
    </row>
    <row r="77" spans="1:19" ht="12.75" hidden="1">
      <c r="A77" s="209" t="s">
        <v>161</v>
      </c>
      <c r="B77" s="53"/>
      <c r="C77" s="210">
        <v>0</v>
      </c>
      <c r="D77" s="211">
        <v>0</v>
      </c>
      <c r="E77" s="213"/>
      <c r="F77" s="210">
        <v>0</v>
      </c>
      <c r="G77" s="211">
        <v>0</v>
      </c>
      <c r="H77" s="213"/>
      <c r="I77" s="210">
        <v>0</v>
      </c>
      <c r="J77" s="211">
        <v>0</v>
      </c>
      <c r="K77" s="210">
        <v>0</v>
      </c>
      <c r="L77" s="353"/>
      <c r="M77" s="353"/>
      <c r="N77" s="211">
        <v>0</v>
      </c>
      <c r="O77" s="210">
        <f>K77+I77</f>
        <v>0</v>
      </c>
      <c r="P77" s="211">
        <f>N77+J77</f>
        <v>0</v>
      </c>
      <c r="R77" s="356"/>
      <c r="S77" s="356"/>
    </row>
    <row r="78" spans="1:19" ht="12.75" hidden="1">
      <c r="A78" s="59" t="s">
        <v>180</v>
      </c>
      <c r="B78" s="52"/>
      <c r="C78" s="60">
        <v>0</v>
      </c>
      <c r="D78" s="61">
        <v>0</v>
      </c>
      <c r="E78" s="62"/>
      <c r="F78" s="60">
        <v>0</v>
      </c>
      <c r="G78" s="61">
        <v>0</v>
      </c>
      <c r="H78" s="62"/>
      <c r="I78" s="60">
        <v>0</v>
      </c>
      <c r="J78" s="61">
        <v>0</v>
      </c>
      <c r="K78" s="60">
        <v>0</v>
      </c>
      <c r="L78" s="356"/>
      <c r="M78" s="356"/>
      <c r="N78" s="61">
        <v>0</v>
      </c>
      <c r="O78" s="60">
        <v>0</v>
      </c>
      <c r="P78" s="61">
        <v>0</v>
      </c>
      <c r="R78" s="356"/>
      <c r="S78" s="356"/>
    </row>
    <row r="79" spans="1:19" ht="12.75" hidden="1">
      <c r="A79" s="59" t="s">
        <v>181</v>
      </c>
      <c r="B79" s="52"/>
      <c r="C79" s="60">
        <v>0</v>
      </c>
      <c r="D79" s="61">
        <v>0</v>
      </c>
      <c r="E79" s="62"/>
      <c r="F79" s="60">
        <v>0</v>
      </c>
      <c r="G79" s="61">
        <v>0</v>
      </c>
      <c r="H79" s="62"/>
      <c r="I79" s="60">
        <v>0</v>
      </c>
      <c r="J79" s="61">
        <v>0</v>
      </c>
      <c r="K79" s="60">
        <v>0</v>
      </c>
      <c r="L79" s="356"/>
      <c r="M79" s="356"/>
      <c r="N79" s="61">
        <v>0</v>
      </c>
      <c r="O79" s="60">
        <v>0</v>
      </c>
      <c r="P79" s="61">
        <v>0</v>
      </c>
      <c r="R79" s="356"/>
      <c r="S79" s="356"/>
    </row>
    <row r="80" spans="1:19" ht="12.75" hidden="1">
      <c r="A80" s="59" t="s">
        <v>182</v>
      </c>
      <c r="B80" s="52"/>
      <c r="C80" s="60">
        <v>0</v>
      </c>
      <c r="D80" s="61">
        <v>0</v>
      </c>
      <c r="E80" s="62"/>
      <c r="F80" s="60">
        <v>0</v>
      </c>
      <c r="G80" s="61">
        <v>0</v>
      </c>
      <c r="H80" s="62"/>
      <c r="I80" s="60">
        <v>0</v>
      </c>
      <c r="J80" s="61">
        <v>0</v>
      </c>
      <c r="K80" s="60">
        <v>0</v>
      </c>
      <c r="L80" s="356"/>
      <c r="M80" s="356"/>
      <c r="N80" s="61">
        <v>0</v>
      </c>
      <c r="O80" s="60">
        <v>0</v>
      </c>
      <c r="P80" s="61">
        <v>0</v>
      </c>
      <c r="R80" s="356"/>
      <c r="S80" s="356"/>
    </row>
    <row r="81" spans="1:19" ht="12.75" hidden="1">
      <c r="A81" s="59" t="s">
        <v>183</v>
      </c>
      <c r="B81" s="52"/>
      <c r="C81" s="60">
        <v>0</v>
      </c>
      <c r="D81" s="61">
        <v>0</v>
      </c>
      <c r="E81" s="62"/>
      <c r="F81" s="60">
        <v>0</v>
      </c>
      <c r="G81" s="61">
        <v>0</v>
      </c>
      <c r="H81" s="62"/>
      <c r="I81" s="60">
        <v>0</v>
      </c>
      <c r="J81" s="61">
        <v>0</v>
      </c>
      <c r="K81" s="60">
        <v>0</v>
      </c>
      <c r="L81" s="356"/>
      <c r="M81" s="356"/>
      <c r="N81" s="61">
        <v>0</v>
      </c>
      <c r="O81" s="60">
        <v>0</v>
      </c>
      <c r="P81" s="61">
        <v>0</v>
      </c>
      <c r="R81" s="356"/>
      <c r="S81" s="356"/>
    </row>
    <row r="82" spans="1:19" ht="12.75" hidden="1">
      <c r="A82" s="59" t="s">
        <v>184</v>
      </c>
      <c r="B82" s="52"/>
      <c r="C82" s="63">
        <v>0</v>
      </c>
      <c r="D82" s="64">
        <v>0</v>
      </c>
      <c r="E82" s="62"/>
      <c r="F82" s="63">
        <v>0</v>
      </c>
      <c r="G82" s="64">
        <v>0</v>
      </c>
      <c r="H82" s="62"/>
      <c r="I82" s="63">
        <v>0</v>
      </c>
      <c r="J82" s="64">
        <v>0</v>
      </c>
      <c r="K82" s="63">
        <v>0</v>
      </c>
      <c r="L82" s="354"/>
      <c r="M82" s="354"/>
      <c r="N82" s="64">
        <v>0</v>
      </c>
      <c r="O82" s="63">
        <v>0</v>
      </c>
      <c r="P82" s="64">
        <v>0</v>
      </c>
      <c r="R82" s="354"/>
      <c r="S82" s="354"/>
    </row>
    <row r="83" spans="1:19" ht="12.75" hidden="1">
      <c r="A83" s="67" t="s">
        <v>185</v>
      </c>
      <c r="B83" s="56"/>
      <c r="C83" s="68">
        <f>SUM(C77:C82)</f>
        <v>0</v>
      </c>
      <c r="D83" s="69">
        <f>SUM(D77:D82)</f>
        <v>0</v>
      </c>
      <c r="E83" s="65"/>
      <c r="F83" s="68">
        <f>SUM(F77:F82)</f>
        <v>0</v>
      </c>
      <c r="G83" s="69">
        <f>SUM(G77:G82)</f>
        <v>0</v>
      </c>
      <c r="H83" s="212"/>
      <c r="I83" s="68">
        <f aca="true" t="shared" si="10" ref="I83:P83">SUM(I77:I82)</f>
        <v>0</v>
      </c>
      <c r="J83" s="69">
        <f t="shared" si="10"/>
        <v>0</v>
      </c>
      <c r="K83" s="68">
        <f t="shared" si="10"/>
        <v>0</v>
      </c>
      <c r="L83" s="355"/>
      <c r="M83" s="355"/>
      <c r="N83" s="69">
        <f t="shared" si="10"/>
        <v>0</v>
      </c>
      <c r="O83" s="68">
        <f t="shared" si="10"/>
        <v>0</v>
      </c>
      <c r="P83" s="69">
        <f t="shared" si="10"/>
        <v>0</v>
      </c>
      <c r="R83" s="402"/>
      <c r="S83" s="402"/>
    </row>
    <row r="84" spans="1:19" ht="12.75" hidden="1">
      <c r="A84" s="52"/>
      <c r="B84" s="52"/>
      <c r="C84" s="52"/>
      <c r="D84" s="52"/>
      <c r="E84" s="52"/>
      <c r="F84" s="52"/>
      <c r="G84" s="52"/>
      <c r="H84" s="52"/>
      <c r="I84" s="52"/>
      <c r="J84" s="52"/>
      <c r="K84" s="52"/>
      <c r="L84" s="52"/>
      <c r="M84" s="52"/>
      <c r="N84" s="52"/>
      <c r="O84" s="52"/>
      <c r="P84" s="52"/>
      <c r="R84" s="351"/>
      <c r="S84" s="351"/>
    </row>
    <row r="85" spans="1:19" ht="13.5" hidden="1" thickBot="1">
      <c r="A85" s="215" t="s">
        <v>186</v>
      </c>
      <c r="B85" s="216"/>
      <c r="C85" s="214">
        <f>C59+C68+C74+C83</f>
        <v>0</v>
      </c>
      <c r="D85" s="70">
        <f>D59+D68+D74+D83</f>
        <v>0</v>
      </c>
      <c r="E85" s="216"/>
      <c r="F85" s="214">
        <f>F59+F68+F74+F83</f>
        <v>0</v>
      </c>
      <c r="G85" s="70">
        <f>G59+G68+G74+G83</f>
        <v>0</v>
      </c>
      <c r="H85" s="216"/>
      <c r="I85" s="214">
        <f aca="true" t="shared" si="11" ref="I85:P85">I59+I68+I74+I83</f>
        <v>0</v>
      </c>
      <c r="J85" s="70">
        <f t="shared" si="11"/>
        <v>0</v>
      </c>
      <c r="K85" s="214">
        <f t="shared" si="11"/>
        <v>0</v>
      </c>
      <c r="L85" s="357"/>
      <c r="M85" s="357"/>
      <c r="N85" s="70">
        <f t="shared" si="11"/>
        <v>0</v>
      </c>
      <c r="O85" s="214">
        <f t="shared" si="11"/>
        <v>0</v>
      </c>
      <c r="P85" s="70">
        <f t="shared" si="11"/>
        <v>0</v>
      </c>
      <c r="Q85" s="47"/>
      <c r="R85" s="72"/>
      <c r="S85" s="73"/>
    </row>
  </sheetData>
  <sheetProtection/>
  <mergeCells count="3">
    <mergeCell ref="K9:L9"/>
    <mergeCell ref="A10:A11"/>
    <mergeCell ref="A53:A54"/>
  </mergeCells>
  <printOptions horizontalCentered="1"/>
  <pageMargins left="0.75" right="0.75" top="1" bottom="1" header="0.5" footer="0.5"/>
  <pageSetup fitToHeight="1" fitToWidth="1" horizontalDpi="600" verticalDpi="600" orientation="landscape" scale="59" r:id="rId1"/>
  <headerFooter alignWithMargins="0">
    <oddFooter>&amp;C&amp;"Times New Roman,Regular"Exhibit D - Resources by DOJ Strategic Goals &amp; Strategic Objectives</oddFooter>
  </headerFooter>
  <rowBreaks count="1" manualBreakCount="1">
    <brk id="45" max="16" man="1"/>
  </rowBreaks>
</worksheet>
</file>

<file path=xl/worksheets/sheet5.xml><?xml version="1.0" encoding="utf-8"?>
<worksheet xmlns="http://schemas.openxmlformats.org/spreadsheetml/2006/main" xmlns:r="http://schemas.openxmlformats.org/officeDocument/2006/relationships">
  <dimension ref="A1:AA32"/>
  <sheetViews>
    <sheetView zoomScale="150" zoomScaleNormal="150" zoomScaleSheetLayoutView="100" zoomScalePageLayoutView="0" workbookViewId="0" topLeftCell="A7">
      <selection activeCell="M18" sqref="M18"/>
    </sheetView>
  </sheetViews>
  <sheetFormatPr defaultColWidth="8.88671875" defaultRowHeight="15"/>
  <cols>
    <col min="1" max="1" width="9.4453125" style="464" customWidth="1"/>
    <col min="2" max="4" width="8.88671875" style="464" customWidth="1"/>
    <col min="5" max="5" width="9.5546875" style="464" customWidth="1"/>
    <col min="6" max="6" width="0.78125" style="464" customWidth="1"/>
    <col min="7" max="7" width="10.3359375" style="464" customWidth="1"/>
    <col min="8" max="8" width="0.44140625" style="464" customWidth="1"/>
    <col min="9" max="9" width="9.5546875" style="464" customWidth="1"/>
    <col min="10" max="10" width="0.671875" style="464" customWidth="1"/>
    <col min="11" max="11" width="10.4453125" style="464" customWidth="1"/>
    <col min="12" max="12" width="8.88671875" style="464" customWidth="1"/>
    <col min="13" max="13" width="9.3359375" style="464" customWidth="1"/>
    <col min="14" max="14" width="0.9921875" style="463" customWidth="1"/>
    <col min="15" max="17" width="8.88671875" style="466" customWidth="1"/>
    <col min="18" max="16384" width="8.88671875" style="464" customWidth="1"/>
  </cols>
  <sheetData>
    <row r="1" spans="1:14" ht="20.25">
      <c r="A1" s="715" t="s">
        <v>209</v>
      </c>
      <c r="B1" s="716"/>
      <c r="C1" s="716"/>
      <c r="D1" s="716"/>
      <c r="E1" s="716"/>
      <c r="F1" s="716"/>
      <c r="G1" s="716"/>
      <c r="H1" s="716"/>
      <c r="I1" s="716"/>
      <c r="J1" s="716"/>
      <c r="K1" s="716"/>
      <c r="L1" s="716"/>
      <c r="M1" s="716"/>
      <c r="N1" s="463" t="s">
        <v>210</v>
      </c>
    </row>
    <row r="2" spans="1:14" ht="15.75">
      <c r="A2" s="423" t="s">
        <v>134</v>
      </c>
      <c r="N2" s="463" t="s">
        <v>210</v>
      </c>
    </row>
    <row r="3" spans="1:27" ht="15" customHeight="1">
      <c r="A3" s="717" t="s">
        <v>110</v>
      </c>
      <c r="B3" s="718"/>
      <c r="C3" s="718"/>
      <c r="D3" s="718"/>
      <c r="E3" s="718"/>
      <c r="F3" s="718"/>
      <c r="G3" s="718"/>
      <c r="H3" s="718"/>
      <c r="I3" s="718"/>
      <c r="J3" s="718"/>
      <c r="K3" s="718"/>
      <c r="L3" s="718"/>
      <c r="M3" s="718"/>
      <c r="N3" s="463" t="s">
        <v>210</v>
      </c>
      <c r="O3" s="465"/>
      <c r="P3" s="465"/>
      <c r="Q3" s="465"/>
      <c r="R3" s="465"/>
      <c r="S3" s="465"/>
      <c r="T3" s="465"/>
      <c r="U3" s="465"/>
      <c r="V3" s="465"/>
      <c r="W3" s="465"/>
      <c r="X3" s="465"/>
      <c r="Y3" s="465"/>
      <c r="Z3" s="465"/>
      <c r="AA3" s="465"/>
    </row>
    <row r="4" spans="1:27" ht="15.75">
      <c r="A4" s="719" t="str">
        <f>+'[2]B. Summary of Requirements '!A50:AC50</f>
        <v>Office on Violence Against Women</v>
      </c>
      <c r="B4" s="718"/>
      <c r="C4" s="718"/>
      <c r="D4" s="718"/>
      <c r="E4" s="718"/>
      <c r="F4" s="718"/>
      <c r="G4" s="718"/>
      <c r="H4" s="718"/>
      <c r="I4" s="718"/>
      <c r="J4" s="718"/>
      <c r="K4" s="718"/>
      <c r="L4" s="718"/>
      <c r="M4" s="718"/>
      <c r="N4" s="463" t="s">
        <v>210</v>
      </c>
      <c r="P4" s="465"/>
      <c r="Q4" s="465"/>
      <c r="R4" s="465"/>
      <c r="S4" s="465"/>
      <c r="T4" s="465"/>
      <c r="U4" s="465"/>
      <c r="V4" s="465"/>
      <c r="W4" s="465"/>
      <c r="X4" s="465"/>
      <c r="Y4" s="465"/>
      <c r="Z4" s="465"/>
      <c r="AA4" s="465"/>
    </row>
    <row r="5" spans="1:27" s="601" customFormat="1" ht="12.75">
      <c r="A5" s="703" t="s">
        <v>114</v>
      </c>
      <c r="B5" s="704"/>
      <c r="C5" s="704"/>
      <c r="D5" s="704"/>
      <c r="E5" s="704"/>
      <c r="F5" s="704"/>
      <c r="G5" s="704"/>
      <c r="H5" s="704"/>
      <c r="I5" s="704"/>
      <c r="J5" s="704"/>
      <c r="K5" s="704"/>
      <c r="L5" s="704"/>
      <c r="M5" s="704"/>
      <c r="N5" s="599"/>
      <c r="O5" s="600"/>
      <c r="P5" s="598"/>
      <c r="Q5" s="598"/>
      <c r="R5" s="598"/>
      <c r="S5" s="598"/>
      <c r="T5" s="598"/>
      <c r="U5" s="598"/>
      <c r="V5" s="598"/>
      <c r="W5" s="598"/>
      <c r="X5" s="598"/>
      <c r="Y5" s="598"/>
      <c r="Z5" s="598"/>
      <c r="AA5" s="598"/>
    </row>
    <row r="6" spans="1:27" ht="15.75">
      <c r="A6" s="553"/>
      <c r="B6" s="465"/>
      <c r="C6" s="465"/>
      <c r="D6" s="465"/>
      <c r="E6" s="465"/>
      <c r="F6" s="465"/>
      <c r="G6" s="465"/>
      <c r="H6" s="465"/>
      <c r="I6" s="465"/>
      <c r="J6" s="465"/>
      <c r="K6" s="465"/>
      <c r="L6" s="465"/>
      <c r="M6" s="465"/>
      <c r="P6" s="465"/>
      <c r="Q6" s="465"/>
      <c r="R6" s="465"/>
      <c r="S6" s="465"/>
      <c r="T6" s="465"/>
      <c r="U6" s="465"/>
      <c r="V6" s="465"/>
      <c r="W6" s="465"/>
      <c r="X6" s="465"/>
      <c r="Y6" s="465"/>
      <c r="Z6" s="465"/>
      <c r="AA6" s="465"/>
    </row>
    <row r="7" spans="1:27" ht="15">
      <c r="A7" s="462"/>
      <c r="B7" s="467"/>
      <c r="C7" s="467"/>
      <c r="D7" s="467"/>
      <c r="E7" s="467"/>
      <c r="F7" s="467"/>
      <c r="G7" s="467"/>
      <c r="H7" s="467"/>
      <c r="I7" s="467"/>
      <c r="J7" s="467"/>
      <c r="K7" s="467"/>
      <c r="L7" s="467"/>
      <c r="M7" s="467"/>
      <c r="N7" s="463" t="s">
        <v>210</v>
      </c>
      <c r="O7" s="467"/>
      <c r="P7" s="465"/>
      <c r="Q7" s="465"/>
      <c r="R7" s="465"/>
      <c r="S7" s="465"/>
      <c r="T7" s="465"/>
      <c r="U7" s="465"/>
      <c r="V7" s="465"/>
      <c r="W7" s="465"/>
      <c r="X7" s="465"/>
      <c r="Y7" s="465"/>
      <c r="Z7" s="465"/>
      <c r="AA7" s="465"/>
    </row>
    <row r="8" spans="1:15" ht="15">
      <c r="A8" s="468"/>
      <c r="B8" s="468"/>
      <c r="C8" s="468"/>
      <c r="D8" s="468"/>
      <c r="E8" s="468"/>
      <c r="F8" s="468"/>
      <c r="G8" s="468"/>
      <c r="H8" s="468"/>
      <c r="I8" s="468"/>
      <c r="J8" s="468"/>
      <c r="K8" s="468"/>
      <c r="L8" s="468"/>
      <c r="M8" s="468"/>
      <c r="N8" s="463" t="s">
        <v>210</v>
      </c>
      <c r="O8" s="541"/>
    </row>
    <row r="9" spans="1:17" s="471" customFormat="1" ht="15">
      <c r="A9" s="469"/>
      <c r="B9" s="469"/>
      <c r="C9" s="469"/>
      <c r="D9" s="469"/>
      <c r="E9" s="469"/>
      <c r="F9" s="469"/>
      <c r="G9" s="469"/>
      <c r="H9" s="469"/>
      <c r="I9" s="469"/>
      <c r="J9" s="469"/>
      <c r="K9" s="469"/>
      <c r="L9" s="469"/>
      <c r="M9" s="469"/>
      <c r="N9" s="470"/>
      <c r="O9" s="542"/>
      <c r="P9" s="543"/>
      <c r="Q9" s="543"/>
    </row>
    <row r="10" spans="1:17" s="471" customFormat="1" ht="15">
      <c r="A10" s="705" t="s">
        <v>141</v>
      </c>
      <c r="B10" s="706"/>
      <c r="C10" s="706"/>
      <c r="D10" s="706"/>
      <c r="E10" s="706"/>
      <c r="F10" s="706"/>
      <c r="G10" s="706"/>
      <c r="H10" s="706"/>
      <c r="I10" s="706"/>
      <c r="J10" s="706"/>
      <c r="K10" s="706"/>
      <c r="L10" s="706"/>
      <c r="M10" s="706"/>
      <c r="N10" s="470" t="s">
        <v>210</v>
      </c>
      <c r="O10" s="474"/>
      <c r="P10" s="543"/>
      <c r="Q10" s="543"/>
    </row>
    <row r="11" spans="1:17" s="471" customFormat="1" ht="15">
      <c r="A11" s="469"/>
      <c r="B11" s="469"/>
      <c r="C11" s="469"/>
      <c r="D11" s="469"/>
      <c r="E11" s="469"/>
      <c r="F11" s="469"/>
      <c r="G11" s="469"/>
      <c r="H11" s="469"/>
      <c r="I11" s="469"/>
      <c r="J11" s="469"/>
      <c r="K11" s="469"/>
      <c r="L11" s="469"/>
      <c r="M11" s="469"/>
      <c r="N11" s="470" t="s">
        <v>210</v>
      </c>
      <c r="O11" s="542" t="s">
        <v>233</v>
      </c>
      <c r="P11" s="542" t="s">
        <v>46</v>
      </c>
      <c r="Q11" s="542" t="s">
        <v>135</v>
      </c>
    </row>
    <row r="12" spans="1:17" s="471" customFormat="1" ht="15">
      <c r="A12" s="469"/>
      <c r="B12" s="469"/>
      <c r="C12" s="469"/>
      <c r="D12" s="469"/>
      <c r="E12" s="469"/>
      <c r="F12" s="469"/>
      <c r="G12" s="469"/>
      <c r="H12" s="469"/>
      <c r="I12" s="469"/>
      <c r="J12" s="469"/>
      <c r="K12" s="469"/>
      <c r="L12" s="469"/>
      <c r="M12" s="469"/>
      <c r="N12" s="470" t="s">
        <v>210</v>
      </c>
      <c r="O12" s="542"/>
      <c r="P12" s="542"/>
      <c r="Q12" s="542"/>
    </row>
    <row r="13" spans="1:17" s="471" customFormat="1" ht="34.5" customHeight="1">
      <c r="A13" s="709" t="s">
        <v>268</v>
      </c>
      <c r="B13" s="710"/>
      <c r="C13" s="710"/>
      <c r="D13" s="710"/>
      <c r="E13" s="710"/>
      <c r="F13" s="710"/>
      <c r="G13" s="710"/>
      <c r="H13" s="710"/>
      <c r="I13" s="710"/>
      <c r="J13" s="710"/>
      <c r="K13" s="710"/>
      <c r="L13" s="710"/>
      <c r="M13" s="710"/>
      <c r="N13" s="470"/>
      <c r="O13" s="542">
        <v>0</v>
      </c>
      <c r="P13" s="542">
        <v>0</v>
      </c>
      <c r="Q13" s="602">
        <v>94</v>
      </c>
    </row>
    <row r="14" spans="15:17" ht="15">
      <c r="O14" s="541"/>
      <c r="P14" s="541"/>
      <c r="Q14" s="541"/>
    </row>
    <row r="15" spans="15:17" ht="15">
      <c r="O15" s="541"/>
      <c r="P15" s="541"/>
      <c r="Q15" s="541"/>
    </row>
    <row r="16" spans="1:17" ht="38.25" customHeight="1">
      <c r="A16" s="709" t="s">
        <v>223</v>
      </c>
      <c r="B16" s="710"/>
      <c r="C16" s="710"/>
      <c r="D16" s="710"/>
      <c r="E16" s="710"/>
      <c r="F16" s="710"/>
      <c r="G16" s="710"/>
      <c r="H16" s="710"/>
      <c r="I16" s="710"/>
      <c r="J16" s="710"/>
      <c r="K16" s="710"/>
      <c r="L16" s="710"/>
      <c r="M16" s="84"/>
      <c r="N16" s="84"/>
      <c r="O16" s="544">
        <v>0</v>
      </c>
      <c r="P16" s="544">
        <v>0</v>
      </c>
      <c r="Q16" s="602">
        <v>7</v>
      </c>
    </row>
    <row r="17" spans="1:17" s="471" customFormat="1" ht="15">
      <c r="A17" s="469"/>
      <c r="B17" s="469"/>
      <c r="C17" s="469"/>
      <c r="D17" s="469"/>
      <c r="E17" s="469"/>
      <c r="F17" s="469"/>
      <c r="G17" s="469"/>
      <c r="H17" s="469"/>
      <c r="I17" s="469"/>
      <c r="J17" s="469"/>
      <c r="K17" s="469"/>
      <c r="L17" s="469"/>
      <c r="M17" s="469"/>
      <c r="N17" s="470"/>
      <c r="O17" s="542"/>
      <c r="P17" s="542"/>
      <c r="Q17" s="542"/>
    </row>
    <row r="18" spans="1:17" ht="30.75" customHeight="1">
      <c r="A18" s="709" t="s">
        <v>262</v>
      </c>
      <c r="B18" s="710"/>
      <c r="C18" s="710"/>
      <c r="D18" s="710"/>
      <c r="E18" s="710"/>
      <c r="F18" s="710"/>
      <c r="G18" s="710"/>
      <c r="H18" s="710"/>
      <c r="I18" s="710"/>
      <c r="J18" s="710"/>
      <c r="K18" s="710"/>
      <c r="L18" s="710"/>
      <c r="M18" s="84"/>
      <c r="N18" s="84"/>
      <c r="O18" s="544">
        <v>0</v>
      </c>
      <c r="P18" s="544">
        <v>0</v>
      </c>
      <c r="Q18" s="602">
        <v>41</v>
      </c>
    </row>
    <row r="19" spans="1:17" s="471" customFormat="1" ht="15">
      <c r="A19" s="469"/>
      <c r="B19" s="469"/>
      <c r="C19" s="469"/>
      <c r="D19" s="469"/>
      <c r="E19" s="469"/>
      <c r="F19" s="469"/>
      <c r="G19" s="469"/>
      <c r="H19" s="469"/>
      <c r="I19" s="469"/>
      <c r="J19" s="469"/>
      <c r="K19" s="469"/>
      <c r="L19" s="469"/>
      <c r="M19" s="469"/>
      <c r="N19" s="470"/>
      <c r="O19" s="542"/>
      <c r="P19" s="542"/>
      <c r="Q19" s="542"/>
    </row>
    <row r="20" spans="1:17" ht="51" customHeight="1">
      <c r="A20" s="711" t="s">
        <v>224</v>
      </c>
      <c r="B20" s="712"/>
      <c r="C20" s="712"/>
      <c r="D20" s="712"/>
      <c r="E20" s="712"/>
      <c r="F20" s="712"/>
      <c r="G20" s="712"/>
      <c r="H20" s="712"/>
      <c r="I20" s="712"/>
      <c r="J20" s="712"/>
      <c r="K20" s="712"/>
      <c r="L20" s="712"/>
      <c r="M20" s="712"/>
      <c r="N20" s="84"/>
      <c r="O20" s="544">
        <v>0</v>
      </c>
      <c r="P20" s="544">
        <v>0</v>
      </c>
      <c r="Q20" s="602">
        <v>332</v>
      </c>
    </row>
    <row r="21" spans="1:17" s="471" customFormat="1" ht="15">
      <c r="A21" s="469"/>
      <c r="B21" s="469"/>
      <c r="C21" s="469"/>
      <c r="D21" s="469"/>
      <c r="E21" s="469"/>
      <c r="F21" s="469"/>
      <c r="G21" s="469"/>
      <c r="H21" s="469"/>
      <c r="I21" s="469"/>
      <c r="J21" s="469"/>
      <c r="K21" s="469"/>
      <c r="L21" s="469"/>
      <c r="M21" s="469"/>
      <c r="N21" s="470"/>
      <c r="O21" s="542"/>
      <c r="P21" s="542"/>
      <c r="Q21" s="542"/>
    </row>
    <row r="22" spans="1:17" ht="27.75" customHeight="1">
      <c r="A22" s="711" t="s">
        <v>225</v>
      </c>
      <c r="B22" s="712"/>
      <c r="C22" s="712"/>
      <c r="D22" s="712"/>
      <c r="E22" s="712"/>
      <c r="F22" s="712"/>
      <c r="G22" s="712"/>
      <c r="H22" s="712"/>
      <c r="I22" s="712"/>
      <c r="J22" s="712" t="s">
        <v>210</v>
      </c>
      <c r="K22" s="712"/>
      <c r="L22" s="712"/>
      <c r="M22" s="712"/>
      <c r="N22" s="84"/>
      <c r="O22" s="544">
        <v>0</v>
      </c>
      <c r="P22" s="544">
        <v>0</v>
      </c>
      <c r="Q22" s="602">
        <v>2</v>
      </c>
    </row>
    <row r="23" spans="1:17" s="471" customFormat="1" ht="15">
      <c r="A23" s="469"/>
      <c r="B23" s="469"/>
      <c r="C23" s="469"/>
      <c r="D23" s="469"/>
      <c r="E23" s="469"/>
      <c r="F23" s="469"/>
      <c r="G23" s="469"/>
      <c r="H23" s="469"/>
      <c r="I23" s="469"/>
      <c r="J23" s="469"/>
      <c r="K23" s="469"/>
      <c r="L23" s="469"/>
      <c r="M23" s="469"/>
      <c r="N23" s="470"/>
      <c r="O23" s="542"/>
      <c r="P23" s="542"/>
      <c r="Q23" s="542"/>
    </row>
    <row r="24" spans="1:17" s="471" customFormat="1" ht="12.75" customHeight="1">
      <c r="A24" s="475"/>
      <c r="B24" s="476"/>
      <c r="C24" s="476"/>
      <c r="D24" s="476"/>
      <c r="E24" s="476"/>
      <c r="F24" s="476"/>
      <c r="G24" s="476"/>
      <c r="H24" s="476"/>
      <c r="I24" s="476"/>
      <c r="J24" s="476"/>
      <c r="K24" s="476"/>
      <c r="L24" s="476"/>
      <c r="M24" s="476"/>
      <c r="N24" s="470" t="s">
        <v>210</v>
      </c>
      <c r="O24" s="542"/>
      <c r="P24" s="543"/>
      <c r="Q24" s="543"/>
    </row>
    <row r="25" spans="1:17" s="471" customFormat="1" ht="32.25" customHeight="1">
      <c r="A25" s="713" t="s">
        <v>263</v>
      </c>
      <c r="B25" s="714"/>
      <c r="C25" s="714"/>
      <c r="D25" s="714"/>
      <c r="E25" s="714"/>
      <c r="F25" s="714"/>
      <c r="G25" s="714"/>
      <c r="H25" s="714"/>
      <c r="I25" s="714"/>
      <c r="J25" s="714"/>
      <c r="K25" s="714"/>
      <c r="L25" s="714"/>
      <c r="M25" s="714"/>
      <c r="N25" s="470" t="s">
        <v>210</v>
      </c>
      <c r="O25" s="542">
        <v>0</v>
      </c>
      <c r="P25" s="542">
        <v>0</v>
      </c>
      <c r="Q25" s="548">
        <v>-42</v>
      </c>
    </row>
    <row r="26" spans="13:17" s="545" customFormat="1" ht="12.75">
      <c r="M26" s="545" t="s">
        <v>234</v>
      </c>
      <c r="N26" s="546"/>
      <c r="O26" s="547">
        <v>0</v>
      </c>
      <c r="P26" s="547">
        <v>0</v>
      </c>
      <c r="Q26" s="603">
        <f>SUM(Q13:Q25)</f>
        <v>434</v>
      </c>
    </row>
    <row r="27" spans="13:17" s="468" customFormat="1" ht="12">
      <c r="M27" s="468" t="s">
        <v>235</v>
      </c>
      <c r="N27" s="549"/>
      <c r="O27" s="541">
        <v>0</v>
      </c>
      <c r="P27" s="541">
        <v>0</v>
      </c>
      <c r="Q27" s="604">
        <f>Q26</f>
        <v>434</v>
      </c>
    </row>
    <row r="29" spans="1:17" s="471" customFormat="1" ht="15">
      <c r="A29" s="472"/>
      <c r="B29" s="473"/>
      <c r="C29" s="473"/>
      <c r="D29" s="473"/>
      <c r="E29" s="473"/>
      <c r="F29" s="473"/>
      <c r="G29" s="473"/>
      <c r="H29" s="473"/>
      <c r="I29" s="473"/>
      <c r="J29" s="473"/>
      <c r="K29" s="473"/>
      <c r="L29" s="473"/>
      <c r="M29" s="473"/>
      <c r="N29" s="470"/>
      <c r="O29" s="542"/>
      <c r="P29" s="543"/>
      <c r="Q29" s="543"/>
    </row>
    <row r="30" spans="1:17" s="471" customFormat="1" ht="15">
      <c r="A30" s="472"/>
      <c r="B30" s="473"/>
      <c r="C30" s="473"/>
      <c r="D30" s="473"/>
      <c r="E30" s="473"/>
      <c r="F30" s="473"/>
      <c r="G30" s="473"/>
      <c r="H30" s="473"/>
      <c r="I30" s="473"/>
      <c r="J30" s="473"/>
      <c r="K30" s="473"/>
      <c r="L30" s="473"/>
      <c r="M30" s="473"/>
      <c r="N30" s="470"/>
      <c r="O30" s="542"/>
      <c r="P30" s="543"/>
      <c r="Q30" s="543"/>
    </row>
    <row r="31" spans="1:17" s="471" customFormat="1" ht="15">
      <c r="A31" s="707"/>
      <c r="B31" s="708"/>
      <c r="C31" s="708"/>
      <c r="D31" s="708"/>
      <c r="E31" s="708"/>
      <c r="F31" s="708"/>
      <c r="G31" s="708"/>
      <c r="H31" s="708"/>
      <c r="I31" s="708"/>
      <c r="J31" s="708"/>
      <c r="K31" s="708"/>
      <c r="L31" s="708"/>
      <c r="M31" s="477"/>
      <c r="N31" s="470" t="s">
        <v>211</v>
      </c>
      <c r="O31" s="542"/>
      <c r="P31" s="543"/>
      <c r="Q31" s="543"/>
    </row>
    <row r="32" spans="1:17" s="471" customFormat="1" ht="12.75" customHeight="1">
      <c r="A32" s="469"/>
      <c r="B32" s="469"/>
      <c r="C32" s="469"/>
      <c r="D32" s="469"/>
      <c r="E32" s="469"/>
      <c r="F32" s="469"/>
      <c r="G32" s="469"/>
      <c r="H32" s="469"/>
      <c r="I32" s="469"/>
      <c r="J32" s="469"/>
      <c r="K32" s="469"/>
      <c r="L32" s="469"/>
      <c r="M32" s="469"/>
      <c r="N32" s="478"/>
      <c r="O32" s="542"/>
      <c r="P32" s="543"/>
      <c r="Q32" s="543"/>
    </row>
  </sheetData>
  <sheetProtection/>
  <mergeCells count="12">
    <mergeCell ref="A1:M1"/>
    <mergeCell ref="A3:M3"/>
    <mergeCell ref="A20:M20"/>
    <mergeCell ref="A18:L18"/>
    <mergeCell ref="A4:M4"/>
    <mergeCell ref="A5:M5"/>
    <mergeCell ref="A10:M10"/>
    <mergeCell ref="A31:L31"/>
    <mergeCell ref="A13:M13"/>
    <mergeCell ref="A16:L16"/>
    <mergeCell ref="A22:M22"/>
    <mergeCell ref="A25:M25"/>
  </mergeCells>
  <printOptions/>
  <pageMargins left="0.75" right="0.75" top="1" bottom="1" header="0.5" footer="0.5"/>
  <pageSetup horizontalDpi="600" verticalDpi="600" orientation="landscape" scale="79"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27"/>
  <sheetViews>
    <sheetView showGridLines="0" showOutlineSymbols="0" zoomScaleSheetLayoutView="75" workbookViewId="0" topLeftCell="A13">
      <selection activeCell="B36" sqref="B36"/>
    </sheetView>
  </sheetViews>
  <sheetFormatPr defaultColWidth="9.6640625" defaultRowHeight="15"/>
  <cols>
    <col min="1" max="1" width="3.77734375" style="19" customWidth="1"/>
    <col min="2" max="2" width="23.88671875" style="19" customWidth="1"/>
    <col min="3" max="3" width="5.6640625" style="19" customWidth="1"/>
    <col min="4" max="4" width="6.77734375" style="19" customWidth="1"/>
    <col min="5" max="5" width="8.99609375" style="19" customWidth="1"/>
    <col min="6" max="6" width="1.1171875" style="19" customWidth="1"/>
    <col min="7" max="7" width="5.77734375" style="19" hidden="1" customWidth="1"/>
    <col min="8" max="8" width="5.6640625" style="19" hidden="1" customWidth="1"/>
    <col min="9" max="9" width="7.77734375" style="19" hidden="1" customWidth="1"/>
    <col min="10" max="10" width="0.78125" style="19" customWidth="1"/>
    <col min="11" max="11" width="5.5546875" style="19" customWidth="1"/>
    <col min="12" max="12" width="5.6640625" style="19" customWidth="1"/>
    <col min="13" max="13" width="7.77734375" style="19" customWidth="1"/>
    <col min="14" max="14" width="0.78125" style="19" customWidth="1"/>
    <col min="15" max="16" width="5.6640625" style="19" customWidth="1"/>
    <col min="17" max="17" width="8.77734375" style="19" customWidth="1"/>
    <col min="18" max="18" width="0.88671875" style="19" customWidth="1"/>
    <col min="19" max="19" width="5.6640625" style="19" customWidth="1"/>
    <col min="20" max="20" width="6.77734375" style="19" customWidth="1"/>
    <col min="21" max="21" width="9.4453125" style="19" customWidth="1"/>
    <col min="22" max="16384" width="9.6640625" style="19" customWidth="1"/>
  </cols>
  <sheetData>
    <row r="1" spans="1:21" ht="20.25">
      <c r="A1" s="42" t="s">
        <v>227</v>
      </c>
      <c r="B1" s="1"/>
      <c r="C1" s="1"/>
      <c r="D1" s="1"/>
      <c r="E1" s="1"/>
      <c r="F1" s="1"/>
      <c r="G1" s="1"/>
      <c r="H1" s="1"/>
      <c r="I1" s="1"/>
      <c r="J1" s="1"/>
      <c r="K1" s="1"/>
      <c r="L1" s="1"/>
      <c r="M1" s="1"/>
      <c r="N1" s="1"/>
      <c r="O1" s="1"/>
      <c r="P1" s="1"/>
      <c r="Q1" s="1"/>
      <c r="R1" s="1"/>
      <c r="S1" s="1"/>
      <c r="T1" s="1"/>
      <c r="U1" s="1"/>
    </row>
    <row r="2" spans="1:21" ht="15.75">
      <c r="A2" s="1"/>
      <c r="B2" s="1"/>
      <c r="C2" s="1"/>
      <c r="D2" s="1"/>
      <c r="E2" s="1"/>
      <c r="F2" s="1"/>
      <c r="G2" s="1"/>
      <c r="H2" s="1"/>
      <c r="I2" s="1"/>
      <c r="J2" s="1"/>
      <c r="K2" s="1"/>
      <c r="L2" s="1"/>
      <c r="M2" s="1"/>
      <c r="N2" s="1"/>
      <c r="O2" s="1"/>
      <c r="P2" s="1"/>
      <c r="Q2" s="1"/>
      <c r="R2" s="1"/>
      <c r="S2" s="1"/>
      <c r="T2" s="1"/>
      <c r="U2" s="1"/>
    </row>
    <row r="3" spans="1:21" ht="18.75">
      <c r="A3" s="20" t="s">
        <v>0</v>
      </c>
      <c r="B3" s="21"/>
      <c r="C3" s="21"/>
      <c r="D3" s="21"/>
      <c r="E3" s="21"/>
      <c r="F3" s="21"/>
      <c r="G3" s="21"/>
      <c r="H3" s="21"/>
      <c r="I3" s="21"/>
      <c r="J3" s="21"/>
      <c r="K3" s="21"/>
      <c r="L3" s="21"/>
      <c r="M3" s="21"/>
      <c r="N3" s="21"/>
      <c r="O3" s="21"/>
      <c r="P3" s="21"/>
      <c r="Q3" s="21"/>
      <c r="R3" s="21"/>
      <c r="S3" s="21"/>
      <c r="T3" s="21"/>
      <c r="U3" s="21"/>
    </row>
    <row r="4" spans="1:21" ht="16.5">
      <c r="A4" s="22" t="str">
        <f>+'(B) Sum of Req '!A4</f>
        <v>Office on Violence Against Women</v>
      </c>
      <c r="B4" s="21"/>
      <c r="C4" s="21"/>
      <c r="D4" s="21"/>
      <c r="E4" s="21"/>
      <c r="F4" s="21"/>
      <c r="G4" s="21"/>
      <c r="H4" s="21"/>
      <c r="I4" s="21"/>
      <c r="J4" s="21"/>
      <c r="K4" s="21"/>
      <c r="L4" s="21"/>
      <c r="M4" s="21"/>
      <c r="N4" s="21"/>
      <c r="O4" s="21"/>
      <c r="P4" s="21"/>
      <c r="Q4" s="21"/>
      <c r="R4" s="21"/>
      <c r="S4" s="21"/>
      <c r="T4" s="21"/>
      <c r="U4" s="21"/>
    </row>
    <row r="5" spans="1:21" ht="16.5">
      <c r="A5" s="22" t="str">
        <f>+'(B) Sum of Req '!A5</f>
        <v>Salaries and Expenses</v>
      </c>
      <c r="B5" s="21"/>
      <c r="C5" s="21"/>
      <c r="D5" s="21"/>
      <c r="E5" s="21"/>
      <c r="F5" s="21"/>
      <c r="G5" s="21"/>
      <c r="H5" s="21"/>
      <c r="I5" s="21"/>
      <c r="J5" s="21"/>
      <c r="K5" s="21"/>
      <c r="L5" s="21"/>
      <c r="M5" s="21"/>
      <c r="N5" s="21"/>
      <c r="O5" s="21"/>
      <c r="P5" s="21"/>
      <c r="Q5" s="21"/>
      <c r="R5" s="21"/>
      <c r="S5" s="21"/>
      <c r="T5" s="21"/>
      <c r="U5" s="21"/>
    </row>
    <row r="6" spans="1:21" ht="15.75">
      <c r="A6" s="74" t="s">
        <v>114</v>
      </c>
      <c r="B6" s="21"/>
      <c r="C6" s="21"/>
      <c r="D6" s="21"/>
      <c r="E6" s="21"/>
      <c r="F6" s="21"/>
      <c r="G6" s="21"/>
      <c r="H6" s="21"/>
      <c r="I6" s="21"/>
      <c r="J6" s="21"/>
      <c r="K6" s="21"/>
      <c r="L6" s="21"/>
      <c r="M6" s="21"/>
      <c r="N6" s="21"/>
      <c r="O6" s="21"/>
      <c r="P6" s="21"/>
      <c r="Q6" s="21"/>
      <c r="R6" s="21"/>
      <c r="S6" s="21"/>
      <c r="T6" s="21"/>
      <c r="U6" s="21"/>
    </row>
    <row r="7" spans="1:21" ht="15.75">
      <c r="A7" s="1"/>
      <c r="B7" s="1"/>
      <c r="C7" s="1"/>
      <c r="D7" s="1"/>
      <c r="E7" s="1"/>
      <c r="F7" s="1"/>
      <c r="G7" s="21"/>
      <c r="H7" s="21"/>
      <c r="I7" s="21"/>
      <c r="J7" s="21"/>
      <c r="K7" s="21"/>
      <c r="L7" s="21"/>
      <c r="M7" s="21"/>
      <c r="N7" s="1"/>
      <c r="O7" s="1"/>
      <c r="P7" s="1"/>
      <c r="Q7" s="1"/>
      <c r="R7" s="1"/>
      <c r="S7" s="1"/>
      <c r="T7" s="1"/>
      <c r="U7" s="1"/>
    </row>
    <row r="8" spans="1:21" ht="15.75">
      <c r="A8" s="1"/>
      <c r="B8" s="1"/>
      <c r="C8" s="21"/>
      <c r="D8" s="21"/>
      <c r="E8" s="21"/>
      <c r="F8" s="21"/>
      <c r="G8" s="21"/>
      <c r="H8" s="21"/>
      <c r="I8" s="21"/>
      <c r="J8" s="21"/>
      <c r="K8" s="21"/>
      <c r="L8" s="21"/>
      <c r="M8" s="21"/>
      <c r="N8" s="21" t="s">
        <v>134</v>
      </c>
      <c r="O8" s="1"/>
      <c r="P8" s="1"/>
      <c r="Q8" s="1"/>
      <c r="R8" s="1"/>
      <c r="S8" s="23"/>
      <c r="T8" s="21"/>
      <c r="U8" s="21"/>
    </row>
    <row r="9" spans="1:21" ht="15.75">
      <c r="A9" s="95"/>
      <c r="B9" s="96"/>
      <c r="C9" s="112" t="s">
        <v>226</v>
      </c>
      <c r="D9" s="97"/>
      <c r="E9" s="97"/>
      <c r="F9" s="97" t="s">
        <v>134</v>
      </c>
      <c r="G9" s="112" t="s">
        <v>134</v>
      </c>
      <c r="H9" s="97"/>
      <c r="I9" s="97"/>
      <c r="J9" s="97" t="s">
        <v>134</v>
      </c>
      <c r="K9" s="112" t="s">
        <v>139</v>
      </c>
      <c r="L9" s="97"/>
      <c r="M9" s="97"/>
      <c r="N9" s="97" t="s">
        <v>134</v>
      </c>
      <c r="O9" s="112" t="s">
        <v>104</v>
      </c>
      <c r="P9" s="97"/>
      <c r="Q9" s="97"/>
      <c r="R9" s="223"/>
      <c r="S9" s="112"/>
      <c r="T9" s="97"/>
      <c r="U9" s="98"/>
    </row>
    <row r="10" spans="1:21" ht="15.75">
      <c r="A10" s="94"/>
      <c r="B10" s="2"/>
      <c r="C10" s="219" t="s">
        <v>167</v>
      </c>
      <c r="D10" s="220"/>
      <c r="E10" s="220"/>
      <c r="F10" s="220" t="s">
        <v>134</v>
      </c>
      <c r="G10" s="219" t="s">
        <v>129</v>
      </c>
      <c r="H10" s="220"/>
      <c r="I10" s="220"/>
      <c r="J10" s="220" t="s">
        <v>134</v>
      </c>
      <c r="K10" s="219" t="s">
        <v>53</v>
      </c>
      <c r="L10" s="220"/>
      <c r="M10" s="220"/>
      <c r="N10" s="220" t="s">
        <v>134</v>
      </c>
      <c r="O10" s="219" t="s">
        <v>138</v>
      </c>
      <c r="P10" s="220"/>
      <c r="Q10" s="220"/>
      <c r="R10" s="221" t="s">
        <v>134</v>
      </c>
      <c r="S10" s="219" t="s">
        <v>1</v>
      </c>
      <c r="T10" s="220"/>
      <c r="U10" s="222"/>
    </row>
    <row r="11" spans="1:21" ht="3" customHeight="1">
      <c r="A11" s="94"/>
      <c r="B11" s="1"/>
      <c r="C11" s="94"/>
      <c r="D11" s="1"/>
      <c r="E11" s="1"/>
      <c r="F11" s="1"/>
      <c r="G11" s="94"/>
      <c r="H11" s="1"/>
      <c r="I11" s="1"/>
      <c r="J11" s="1"/>
      <c r="K11" s="94"/>
      <c r="L11" s="1"/>
      <c r="M11" s="1"/>
      <c r="N11" s="1"/>
      <c r="O11" s="94"/>
      <c r="P11" s="1"/>
      <c r="Q11" s="1"/>
      <c r="R11" s="1"/>
      <c r="S11" s="94"/>
      <c r="T11" s="1"/>
      <c r="U11" s="89"/>
    </row>
    <row r="12" spans="1:21" ht="16.5" thickBot="1">
      <c r="A12" s="100" t="s">
        <v>42</v>
      </c>
      <c r="B12" s="217"/>
      <c r="C12" s="182" t="s">
        <v>133</v>
      </c>
      <c r="D12" s="99" t="s">
        <v>46</v>
      </c>
      <c r="E12" s="99" t="s">
        <v>135</v>
      </c>
      <c r="F12" s="218"/>
      <c r="G12" s="182" t="s">
        <v>133</v>
      </c>
      <c r="H12" s="99" t="s">
        <v>46</v>
      </c>
      <c r="I12" s="99" t="s">
        <v>135</v>
      </c>
      <c r="J12" s="99"/>
      <c r="K12" s="182" t="s">
        <v>133</v>
      </c>
      <c r="L12" s="99" t="s">
        <v>46</v>
      </c>
      <c r="M12" s="99" t="s">
        <v>135</v>
      </c>
      <c r="N12" s="99"/>
      <c r="O12" s="182" t="s">
        <v>133</v>
      </c>
      <c r="P12" s="99" t="s">
        <v>46</v>
      </c>
      <c r="Q12" s="99" t="s">
        <v>135</v>
      </c>
      <c r="R12" s="99"/>
      <c r="S12" s="182" t="s">
        <v>133</v>
      </c>
      <c r="T12" s="99" t="s">
        <v>46</v>
      </c>
      <c r="U12" s="183" t="s">
        <v>135</v>
      </c>
    </row>
    <row r="13" spans="1:21" ht="11.25" customHeight="1">
      <c r="A13" s="94"/>
      <c r="B13" s="1"/>
      <c r="C13" s="94"/>
      <c r="D13" s="1"/>
      <c r="E13" s="1"/>
      <c r="F13" s="1"/>
      <c r="G13" s="94"/>
      <c r="H13" s="1"/>
      <c r="I13" s="1"/>
      <c r="J13" s="1"/>
      <c r="K13" s="94"/>
      <c r="L13" s="1"/>
      <c r="M13" s="1"/>
      <c r="N13" s="1"/>
      <c r="O13" s="94"/>
      <c r="P13" s="1"/>
      <c r="Q13" s="1"/>
      <c r="R13" s="1"/>
      <c r="S13" s="94"/>
      <c r="T13" s="1"/>
      <c r="U13" s="89"/>
    </row>
    <row r="14" spans="1:21" ht="31.5">
      <c r="A14" s="105"/>
      <c r="B14" s="447" t="s">
        <v>200</v>
      </c>
      <c r="C14" s="105">
        <v>65</v>
      </c>
      <c r="D14" s="106">
        <v>65</v>
      </c>
      <c r="E14" s="106">
        <v>15708</v>
      </c>
      <c r="F14" s="106"/>
      <c r="G14" s="105"/>
      <c r="H14" s="106"/>
      <c r="I14" s="106"/>
      <c r="J14" s="106"/>
      <c r="K14" s="105"/>
      <c r="L14" s="106"/>
      <c r="M14" s="106">
        <v>7613</v>
      </c>
      <c r="N14" s="106">
        <v>0</v>
      </c>
      <c r="O14" s="105"/>
      <c r="P14" s="106"/>
      <c r="Q14" s="106"/>
      <c r="R14" s="106"/>
      <c r="S14" s="105">
        <f>+C14+K14+O14</f>
        <v>65</v>
      </c>
      <c r="T14" s="106">
        <f>+D14+L14+P14</f>
        <v>65</v>
      </c>
      <c r="U14" s="107">
        <f>+E14+M14+Q14</f>
        <v>23321</v>
      </c>
    </row>
    <row r="15" spans="1:21" ht="9" customHeight="1" hidden="1">
      <c r="A15" s="94"/>
      <c r="B15" s="1" t="s">
        <v>134</v>
      </c>
      <c r="C15" s="94"/>
      <c r="D15" s="2"/>
      <c r="E15" s="2"/>
      <c r="F15" s="1"/>
      <c r="G15" s="94"/>
      <c r="H15" s="2"/>
      <c r="I15" s="2"/>
      <c r="J15" s="2"/>
      <c r="K15" s="94"/>
      <c r="L15" s="2"/>
      <c r="M15" s="2"/>
      <c r="N15" s="1"/>
      <c r="O15" s="94"/>
      <c r="P15" s="2"/>
      <c r="Q15" s="2"/>
      <c r="R15" s="1"/>
      <c r="S15" s="94"/>
      <c r="T15" s="2"/>
      <c r="U15" s="89"/>
    </row>
    <row r="16" spans="1:21" ht="15.75">
      <c r="A16" s="108" t="s">
        <v>147</v>
      </c>
      <c r="B16" s="91" t="s">
        <v>145</v>
      </c>
      <c r="C16" s="113">
        <f>SUM(C14:C14)</f>
        <v>65</v>
      </c>
      <c r="D16" s="91">
        <f>SUM(D14:D14)</f>
        <v>65</v>
      </c>
      <c r="E16" s="92">
        <f>SUM(E14:E14)</f>
        <v>15708</v>
      </c>
      <c r="F16" s="91"/>
      <c r="G16" s="113">
        <f>SUM(G14:G14)</f>
        <v>0</v>
      </c>
      <c r="H16" s="91">
        <f>SUM(H14:H14)</f>
        <v>0</v>
      </c>
      <c r="I16" s="438">
        <f>SUM(I14:I14)</f>
        <v>0</v>
      </c>
      <c r="J16" s="91"/>
      <c r="K16" s="113">
        <f>SUM(K14:K14)</f>
        <v>0</v>
      </c>
      <c r="L16" s="91">
        <f>SUM(L14:L14)</f>
        <v>0</v>
      </c>
      <c r="M16" s="92">
        <f>SUM(M14:M14)</f>
        <v>7613</v>
      </c>
      <c r="N16" s="91"/>
      <c r="O16" s="113">
        <f>SUM(O14:O14)</f>
        <v>0</v>
      </c>
      <c r="P16" s="91">
        <f>SUM(P14:P14)</f>
        <v>0</v>
      </c>
      <c r="Q16" s="92">
        <f>SUM(Q14:Q14)</f>
        <v>0</v>
      </c>
      <c r="R16" s="91"/>
      <c r="S16" s="113">
        <f>SUM(S14:S14)</f>
        <v>65</v>
      </c>
      <c r="T16" s="91">
        <f>SUM(T14:T14)</f>
        <v>65</v>
      </c>
      <c r="U16" s="93">
        <f>SUM(U14:U14)</f>
        <v>23321</v>
      </c>
    </row>
    <row r="17" spans="1:21" ht="9" customHeight="1">
      <c r="A17" s="109"/>
      <c r="B17" s="1"/>
      <c r="C17" s="94"/>
      <c r="D17" s="1"/>
      <c r="E17" s="1"/>
      <c r="F17" s="1"/>
      <c r="G17" s="94"/>
      <c r="H17" s="1"/>
      <c r="I17" s="1"/>
      <c r="J17" s="1"/>
      <c r="K17" s="94"/>
      <c r="L17" s="1"/>
      <c r="M17" s="1"/>
      <c r="N17" s="1"/>
      <c r="O17" s="94"/>
      <c r="P17" s="1"/>
      <c r="Q17" s="1"/>
      <c r="R17" s="1"/>
      <c r="S17" s="94"/>
      <c r="T17" s="1"/>
      <c r="U17" s="101"/>
    </row>
    <row r="18" spans="1:35" ht="15.75">
      <c r="A18" s="111" t="s">
        <v>121</v>
      </c>
      <c r="B18" s="153"/>
      <c r="C18" s="111"/>
      <c r="D18" s="36"/>
      <c r="E18" s="36"/>
      <c r="F18" s="36"/>
      <c r="G18" s="111"/>
      <c r="H18" s="36"/>
      <c r="I18" s="36"/>
      <c r="J18" s="36"/>
      <c r="K18" s="111"/>
      <c r="L18" s="36"/>
      <c r="M18" s="36"/>
      <c r="N18" s="36"/>
      <c r="O18" s="111"/>
      <c r="P18" s="36"/>
      <c r="Q18" s="36"/>
      <c r="R18" s="36"/>
      <c r="S18" s="111"/>
      <c r="T18" s="36">
        <f>+D18+M18+P18</f>
        <v>0</v>
      </c>
      <c r="U18" s="90"/>
      <c r="V18" s="24"/>
      <c r="W18" s="24"/>
      <c r="X18" s="24"/>
      <c r="Y18" s="24"/>
      <c r="Z18" s="24"/>
      <c r="AA18" s="24"/>
      <c r="AB18" s="24"/>
      <c r="AC18" s="24"/>
      <c r="AD18" s="24"/>
      <c r="AE18" s="24"/>
      <c r="AF18" s="24"/>
      <c r="AG18" s="24"/>
      <c r="AH18" s="24"/>
      <c r="AI18" s="24"/>
    </row>
    <row r="19" spans="1:21" ht="15.75">
      <c r="A19" s="208"/>
      <c r="B19" s="103" t="s">
        <v>120</v>
      </c>
      <c r="C19" s="102"/>
      <c r="D19" s="103">
        <f>SUM(D16:D18)</f>
        <v>65</v>
      </c>
      <c r="E19" s="103"/>
      <c r="F19" s="103"/>
      <c r="G19" s="102"/>
      <c r="H19" s="103">
        <f>+H16+H18</f>
        <v>0</v>
      </c>
      <c r="I19" s="103"/>
      <c r="J19" s="103"/>
      <c r="K19" s="102"/>
      <c r="L19" s="103">
        <f>+L16+L18</f>
        <v>0</v>
      </c>
      <c r="M19" s="103"/>
      <c r="N19" s="103"/>
      <c r="O19" s="102"/>
      <c r="P19" s="103">
        <f>+P16+P18</f>
        <v>0</v>
      </c>
      <c r="Q19" s="103"/>
      <c r="R19" s="103"/>
      <c r="S19" s="102"/>
      <c r="T19" s="103">
        <f>SUM(T16:T18)</f>
        <v>65</v>
      </c>
      <c r="U19" s="104"/>
    </row>
    <row r="20" spans="1:21" ht="15.75">
      <c r="A20" s="114" t="s">
        <v>122</v>
      </c>
      <c r="B20" s="106"/>
      <c r="C20" s="105"/>
      <c r="D20" s="106"/>
      <c r="E20" s="106"/>
      <c r="F20" s="106"/>
      <c r="G20" s="105"/>
      <c r="H20" s="106"/>
      <c r="I20" s="106"/>
      <c r="J20" s="106"/>
      <c r="K20" s="105"/>
      <c r="L20" s="106"/>
      <c r="M20" s="106"/>
      <c r="N20" s="106"/>
      <c r="O20" s="105"/>
      <c r="P20" s="106"/>
      <c r="Q20" s="106"/>
      <c r="R20" s="106"/>
      <c r="S20" s="105"/>
      <c r="T20" s="106"/>
      <c r="U20" s="107"/>
    </row>
    <row r="21" spans="1:21" ht="15.75">
      <c r="A21" s="114"/>
      <c r="B21" s="106" t="s">
        <v>55</v>
      </c>
      <c r="C21" s="105"/>
      <c r="D21" s="106"/>
      <c r="E21" s="106"/>
      <c r="F21" s="106"/>
      <c r="G21" s="105"/>
      <c r="H21" s="106"/>
      <c r="I21" s="106"/>
      <c r="J21" s="106"/>
      <c r="K21" s="105"/>
      <c r="L21" s="106"/>
      <c r="M21" s="106"/>
      <c r="N21" s="106"/>
      <c r="O21" s="105"/>
      <c r="P21" s="106"/>
      <c r="Q21" s="106"/>
      <c r="R21" s="106"/>
      <c r="S21" s="105"/>
      <c r="T21" s="106">
        <f>+D21+L21+P21</f>
        <v>0</v>
      </c>
      <c r="U21" s="107"/>
    </row>
    <row r="22" spans="1:21" ht="15.75">
      <c r="A22" s="110"/>
      <c r="B22" s="36" t="s">
        <v>96</v>
      </c>
      <c r="C22" s="111"/>
      <c r="D22" s="36"/>
      <c r="E22" s="36"/>
      <c r="F22" s="36"/>
      <c r="G22" s="111"/>
      <c r="H22" s="36"/>
      <c r="I22" s="36"/>
      <c r="J22" s="36"/>
      <c r="K22" s="111"/>
      <c r="L22" s="36"/>
      <c r="M22" s="36"/>
      <c r="N22" s="36"/>
      <c r="O22" s="111"/>
      <c r="P22" s="36"/>
      <c r="Q22" s="36"/>
      <c r="R22" s="36"/>
      <c r="S22" s="111"/>
      <c r="T22" s="36">
        <f>+D22+L22+P22</f>
        <v>0</v>
      </c>
      <c r="U22" s="90"/>
    </row>
    <row r="23" spans="1:21" ht="15.75">
      <c r="A23" s="110" t="s">
        <v>123</v>
      </c>
      <c r="B23" s="36"/>
      <c r="C23" s="111"/>
      <c r="D23" s="36">
        <f>D22+D21+D19</f>
        <v>65</v>
      </c>
      <c r="E23" s="36"/>
      <c r="F23" s="36"/>
      <c r="G23" s="111"/>
      <c r="H23" s="36">
        <f>H22+H21+H19</f>
        <v>0</v>
      </c>
      <c r="I23" s="36"/>
      <c r="J23" s="36"/>
      <c r="K23" s="111"/>
      <c r="L23" s="36">
        <f>L22+L21+L19</f>
        <v>0</v>
      </c>
      <c r="M23" s="36"/>
      <c r="N23" s="36"/>
      <c r="O23" s="111"/>
      <c r="P23" s="36">
        <f>P22+P21+P19</f>
        <v>0</v>
      </c>
      <c r="Q23" s="36"/>
      <c r="R23" s="36"/>
      <c r="S23" s="111"/>
      <c r="T23" s="36">
        <f>T22+T21+T19</f>
        <v>65</v>
      </c>
      <c r="U23" s="90"/>
    </row>
    <row r="24" spans="2:21" ht="15.75">
      <c r="B24" s="1"/>
      <c r="C24" s="1"/>
      <c r="D24" s="1"/>
      <c r="E24" s="1"/>
      <c r="F24" s="1"/>
      <c r="G24" s="1"/>
      <c r="H24" s="1"/>
      <c r="I24" s="1"/>
      <c r="J24" s="1"/>
      <c r="K24" s="1"/>
      <c r="L24" s="1"/>
      <c r="M24" s="1"/>
      <c r="N24" s="1"/>
      <c r="O24" s="1"/>
      <c r="P24" s="1"/>
      <c r="Q24" s="1"/>
      <c r="R24" s="1"/>
      <c r="S24" s="1"/>
      <c r="T24" s="1"/>
      <c r="U24" s="1"/>
    </row>
    <row r="25" spans="1:21" ht="15.75">
      <c r="A25" s="1"/>
      <c r="B25" s="1"/>
      <c r="C25" s="1"/>
      <c r="D25" s="1"/>
      <c r="E25" s="1"/>
      <c r="F25" s="1"/>
      <c r="G25" s="1"/>
      <c r="H25" s="1"/>
      <c r="I25" s="1"/>
      <c r="J25" s="1"/>
      <c r="K25" s="1"/>
      <c r="L25" s="1"/>
      <c r="M25" s="1"/>
      <c r="N25" s="1"/>
      <c r="O25" s="1"/>
      <c r="P25" s="1"/>
      <c r="Q25" s="1"/>
      <c r="R25" s="1"/>
      <c r="S25" s="1"/>
      <c r="T25" s="1"/>
      <c r="U25" s="1"/>
    </row>
    <row r="26" spans="1:21" ht="15.75">
      <c r="A26" s="1"/>
      <c r="B26" s="1"/>
      <c r="C26" s="1"/>
      <c r="D26" s="1"/>
      <c r="E26" s="1"/>
      <c r="F26" s="1"/>
      <c r="G26" s="1"/>
      <c r="H26" s="1"/>
      <c r="I26" s="1"/>
      <c r="J26" s="1"/>
      <c r="K26" s="1"/>
      <c r="L26" s="1"/>
      <c r="M26" s="1"/>
      <c r="N26" s="1"/>
      <c r="O26" s="1"/>
      <c r="P26" s="1"/>
      <c r="Q26" s="1"/>
      <c r="R26" s="1"/>
      <c r="S26" s="1"/>
      <c r="T26" s="1"/>
      <c r="U26" s="1"/>
    </row>
    <row r="27" spans="1:21" ht="15.75">
      <c r="A27" s="85"/>
      <c r="B27" s="85"/>
      <c r="C27" s="85"/>
      <c r="D27" s="85"/>
      <c r="E27" s="85"/>
      <c r="F27" s="85"/>
      <c r="G27" s="85"/>
      <c r="H27" s="85"/>
      <c r="I27" s="85"/>
      <c r="J27" s="1"/>
      <c r="K27" s="1"/>
      <c r="L27" s="1"/>
      <c r="M27" s="1"/>
      <c r="N27" s="1"/>
      <c r="O27" s="1"/>
      <c r="P27" s="1"/>
      <c r="Q27" s="1"/>
      <c r="R27" s="1"/>
      <c r="S27" s="1"/>
      <c r="T27" s="1"/>
      <c r="U27" s="1"/>
    </row>
  </sheetData>
  <sheetProtection/>
  <printOptions horizontalCentered="1"/>
  <pageMargins left="0.5" right="0.5" top="0.5" bottom="0.55" header="0" footer="0"/>
  <pageSetup firstPageNumber="2" useFirstPageNumber="1" fitToHeight="1" fitToWidth="1" horizontalDpi="300" verticalDpi="300" orientation="landscape" scale="94" r:id="rId1"/>
  <headerFooter alignWithMargins="0">
    <oddFooter>&amp;C&amp;"Times New Roman,Regular"Exhibit F - Crosswalk of 2010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30"/>
  <sheetViews>
    <sheetView zoomScale="75" zoomScaleNormal="7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P24" sqref="P24"/>
    </sheetView>
  </sheetViews>
  <sheetFormatPr defaultColWidth="8.88671875" defaultRowHeight="15"/>
  <cols>
    <col min="1" max="1" width="21.6640625" style="605" customWidth="1"/>
    <col min="2" max="2" width="5.99609375" style="605" customWidth="1"/>
    <col min="3" max="3" width="14.10546875" style="605" customWidth="1"/>
    <col min="4" max="4" width="10.88671875" style="605" customWidth="1"/>
    <col min="5" max="5" width="9.77734375" style="605" customWidth="1"/>
    <col min="6" max="6" width="11.99609375" style="605" customWidth="1"/>
    <col min="7" max="7" width="9.77734375" style="605" hidden="1" customWidth="1"/>
    <col min="8" max="10" width="9.77734375" style="605" customWidth="1"/>
    <col min="11" max="11" width="12.21484375" style="605" customWidth="1"/>
    <col min="12" max="16384" width="8.88671875" style="605" customWidth="1"/>
  </cols>
  <sheetData>
    <row r="1" ht="20.25">
      <c r="A1" s="559" t="s">
        <v>15</v>
      </c>
    </row>
    <row r="2" ht="20.25">
      <c r="A2" s="559"/>
    </row>
    <row r="3" ht="12" customHeight="1">
      <c r="A3" s="559"/>
    </row>
    <row r="4" spans="1:11" ht="18.75">
      <c r="A4" s="606" t="s">
        <v>48</v>
      </c>
      <c r="B4" s="607"/>
      <c r="C4" s="607"/>
      <c r="D4" s="607"/>
      <c r="E4" s="607"/>
      <c r="F4" s="607"/>
      <c r="G4" s="607"/>
      <c r="H4" s="607"/>
      <c r="I4" s="607"/>
      <c r="J4" s="607"/>
      <c r="K4" s="607"/>
    </row>
    <row r="5" spans="1:11" ht="16.5">
      <c r="A5" s="608" t="str">
        <f>+'[4](B) Sum of Req '!A4</f>
        <v>Office on Violence Against Women</v>
      </c>
      <c r="B5" s="607"/>
      <c r="C5" s="607"/>
      <c r="D5" s="607"/>
      <c r="E5" s="607"/>
      <c r="F5" s="607"/>
      <c r="G5" s="607"/>
      <c r="H5" s="607"/>
      <c r="I5" s="607"/>
      <c r="J5" s="607"/>
      <c r="K5" s="607"/>
    </row>
    <row r="6" spans="1:11" ht="16.5">
      <c r="A6" s="608" t="str">
        <f>+'[4](B) Sum of Req '!A5</f>
        <v>Salaries and Expenses</v>
      </c>
      <c r="B6" s="607"/>
      <c r="C6" s="607"/>
      <c r="D6" s="607"/>
      <c r="E6" s="607"/>
      <c r="F6" s="607"/>
      <c r="G6" s="607"/>
      <c r="H6" s="607"/>
      <c r="I6" s="607"/>
      <c r="J6" s="607"/>
      <c r="K6" s="607"/>
    </row>
    <row r="8" spans="1:11" ht="15">
      <c r="A8" s="609"/>
      <c r="B8" s="609"/>
      <c r="C8" s="609"/>
      <c r="D8" s="609"/>
      <c r="E8" s="609"/>
      <c r="F8" s="609"/>
      <c r="G8" s="609"/>
      <c r="H8" s="609"/>
      <c r="I8" s="609"/>
      <c r="J8" s="609"/>
      <c r="K8" s="609"/>
    </row>
    <row r="9" spans="1:12" ht="85.5" customHeight="1">
      <c r="A9" s="610"/>
      <c r="B9" s="611"/>
      <c r="C9" s="612" t="s">
        <v>228</v>
      </c>
      <c r="D9" s="612" t="s">
        <v>239</v>
      </c>
      <c r="E9" s="662"/>
      <c r="F9" s="720" t="s">
        <v>229</v>
      </c>
      <c r="G9" s="721"/>
      <c r="H9" s="721"/>
      <c r="I9" s="721"/>
      <c r="J9" s="721"/>
      <c r="K9" s="722"/>
      <c r="L9" s="613"/>
    </row>
    <row r="10" spans="1:12" ht="15">
      <c r="A10" s="614"/>
      <c r="B10" s="615"/>
      <c r="C10" s="616" t="s">
        <v>47</v>
      </c>
      <c r="D10" s="616" t="s">
        <v>47</v>
      </c>
      <c r="E10" s="617"/>
      <c r="F10" s="618" t="s">
        <v>52</v>
      </c>
      <c r="G10" s="618" t="s">
        <v>52</v>
      </c>
      <c r="H10" s="618" t="s">
        <v>52</v>
      </c>
      <c r="I10" s="618" t="s">
        <v>99</v>
      </c>
      <c r="J10" s="619" t="s">
        <v>47</v>
      </c>
      <c r="K10" s="620" t="s">
        <v>47</v>
      </c>
      <c r="L10" s="613"/>
    </row>
    <row r="11" spans="1:12" ht="15">
      <c r="A11" s="621" t="s">
        <v>49</v>
      </c>
      <c r="B11" s="615"/>
      <c r="C11" s="622" t="s">
        <v>50</v>
      </c>
      <c r="D11" s="622" t="s">
        <v>50</v>
      </c>
      <c r="E11" s="617" t="s">
        <v>189</v>
      </c>
      <c r="F11" s="623" t="s">
        <v>141</v>
      </c>
      <c r="G11" s="623" t="s">
        <v>144</v>
      </c>
      <c r="H11" s="623" t="s">
        <v>111</v>
      </c>
      <c r="I11" s="623" t="s">
        <v>100</v>
      </c>
      <c r="J11" s="624" t="s">
        <v>50</v>
      </c>
      <c r="K11" s="617" t="s">
        <v>51</v>
      </c>
      <c r="L11" s="613"/>
    </row>
    <row r="12" spans="1:12" ht="15">
      <c r="A12" s="625"/>
      <c r="B12" s="626"/>
      <c r="C12" s="627"/>
      <c r="D12" s="627"/>
      <c r="E12" s="628"/>
      <c r="F12" s="628"/>
      <c r="G12" s="628"/>
      <c r="H12" s="628"/>
      <c r="I12" s="628"/>
      <c r="J12" s="628"/>
      <c r="K12" s="629"/>
      <c r="L12" s="613"/>
    </row>
    <row r="13" spans="1:12" ht="15">
      <c r="A13" s="630" t="s">
        <v>13</v>
      </c>
      <c r="B13" s="631"/>
      <c r="C13" s="627">
        <v>51</v>
      </c>
      <c r="D13" s="632">
        <f>73-22</f>
        <v>51</v>
      </c>
      <c r="E13" s="627"/>
      <c r="F13" s="627">
        <f>17+1+1+1</f>
        <v>20</v>
      </c>
      <c r="G13" s="627"/>
      <c r="H13" s="627"/>
      <c r="I13" s="633">
        <f aca="true" t="shared" si="0" ref="I13:I24">F13+H13</f>
        <v>20</v>
      </c>
      <c r="J13" s="633">
        <f aca="true" t="shared" si="1" ref="J13:J24">D13+E13+I13</f>
        <v>71</v>
      </c>
      <c r="K13" s="634"/>
      <c r="L13" s="613"/>
    </row>
    <row r="14" spans="1:12" ht="15">
      <c r="A14" s="635" t="s">
        <v>4</v>
      </c>
      <c r="B14" s="636"/>
      <c r="C14" s="633">
        <v>1</v>
      </c>
      <c r="D14" s="633">
        <v>1</v>
      </c>
      <c r="E14" s="633"/>
      <c r="F14" s="633"/>
      <c r="G14" s="633"/>
      <c r="H14" s="633"/>
      <c r="I14" s="633">
        <f t="shared" si="0"/>
        <v>0</v>
      </c>
      <c r="J14" s="633">
        <f t="shared" si="1"/>
        <v>1</v>
      </c>
      <c r="K14" s="634"/>
      <c r="L14" s="613"/>
    </row>
    <row r="15" spans="1:12" ht="15">
      <c r="A15" s="637" t="s">
        <v>243</v>
      </c>
      <c r="B15" s="636"/>
      <c r="C15" s="633">
        <v>1</v>
      </c>
      <c r="D15" s="633">
        <v>1</v>
      </c>
      <c r="E15" s="633"/>
      <c r="F15" s="633"/>
      <c r="G15" s="633"/>
      <c r="H15" s="633"/>
      <c r="I15" s="633">
        <f t="shared" si="0"/>
        <v>0</v>
      </c>
      <c r="J15" s="633">
        <f t="shared" si="1"/>
        <v>1</v>
      </c>
      <c r="K15" s="634"/>
      <c r="L15" s="613"/>
    </row>
    <row r="16" spans="1:12" ht="15">
      <c r="A16" s="637" t="s">
        <v>10</v>
      </c>
      <c r="B16" s="636"/>
      <c r="C16" s="633">
        <v>1</v>
      </c>
      <c r="D16" s="633">
        <v>1</v>
      </c>
      <c r="E16" s="633"/>
      <c r="F16" s="633">
        <f>1+1+1</f>
        <v>3</v>
      </c>
      <c r="G16" s="633"/>
      <c r="H16" s="633"/>
      <c r="I16" s="633">
        <f t="shared" si="0"/>
        <v>3</v>
      </c>
      <c r="J16" s="633">
        <f t="shared" si="1"/>
        <v>4</v>
      </c>
      <c r="K16" s="634"/>
      <c r="L16" s="613"/>
    </row>
    <row r="17" spans="1:12" ht="15">
      <c r="A17" s="637" t="s">
        <v>12</v>
      </c>
      <c r="B17" s="636"/>
      <c r="C17" s="633">
        <v>1</v>
      </c>
      <c r="D17" s="633">
        <f>11-10</f>
        <v>1</v>
      </c>
      <c r="E17" s="633"/>
      <c r="F17" s="633">
        <v>4</v>
      </c>
      <c r="G17" s="633"/>
      <c r="H17" s="633"/>
      <c r="I17" s="633">
        <f t="shared" si="0"/>
        <v>4</v>
      </c>
      <c r="J17" s="633">
        <f t="shared" si="1"/>
        <v>5</v>
      </c>
      <c r="K17" s="634"/>
      <c r="L17" s="613"/>
    </row>
    <row r="18" spans="1:12" ht="15">
      <c r="A18" s="637" t="s">
        <v>14</v>
      </c>
      <c r="B18" s="636"/>
      <c r="C18" s="638">
        <v>0</v>
      </c>
      <c r="D18" s="633">
        <v>1</v>
      </c>
      <c r="E18" s="633"/>
      <c r="F18" s="633">
        <f>2</f>
        <v>2</v>
      </c>
      <c r="G18" s="633"/>
      <c r="H18" s="633"/>
      <c r="I18" s="633">
        <f t="shared" si="0"/>
        <v>2</v>
      </c>
      <c r="J18" s="633">
        <f t="shared" si="1"/>
        <v>3</v>
      </c>
      <c r="K18" s="634"/>
      <c r="L18" s="613"/>
    </row>
    <row r="19" spans="1:12" ht="15">
      <c r="A19" s="637" t="s">
        <v>9</v>
      </c>
      <c r="B19" s="636"/>
      <c r="C19" s="633">
        <v>2</v>
      </c>
      <c r="D19" s="633">
        <v>2</v>
      </c>
      <c r="E19" s="633"/>
      <c r="F19" s="633"/>
      <c r="G19" s="633"/>
      <c r="H19" s="633"/>
      <c r="I19" s="633">
        <f t="shared" si="0"/>
        <v>0</v>
      </c>
      <c r="J19" s="633">
        <f t="shared" si="1"/>
        <v>2</v>
      </c>
      <c r="K19" s="634"/>
      <c r="L19" s="613"/>
    </row>
    <row r="20" spans="1:12" ht="15">
      <c r="A20" s="639" t="s">
        <v>8</v>
      </c>
      <c r="B20" s="636"/>
      <c r="C20" s="633">
        <v>2</v>
      </c>
      <c r="D20" s="633">
        <f>3</f>
        <v>3</v>
      </c>
      <c r="E20" s="633"/>
      <c r="F20" s="633"/>
      <c r="G20" s="633"/>
      <c r="H20" s="633"/>
      <c r="I20" s="633">
        <f t="shared" si="0"/>
        <v>0</v>
      </c>
      <c r="J20" s="633">
        <f t="shared" si="1"/>
        <v>3</v>
      </c>
      <c r="K20" s="634"/>
      <c r="L20" s="613"/>
    </row>
    <row r="21" spans="1:12" ht="15">
      <c r="A21" s="637" t="s">
        <v>5</v>
      </c>
      <c r="B21" s="636"/>
      <c r="C21" s="633">
        <v>3</v>
      </c>
      <c r="D21" s="633">
        <f>6-3</f>
        <v>3</v>
      </c>
      <c r="E21" s="633"/>
      <c r="F21" s="633">
        <v>2</v>
      </c>
      <c r="G21" s="633"/>
      <c r="H21" s="633"/>
      <c r="I21" s="633">
        <f t="shared" si="0"/>
        <v>2</v>
      </c>
      <c r="J21" s="633">
        <f t="shared" si="1"/>
        <v>5</v>
      </c>
      <c r="K21" s="634"/>
      <c r="L21" s="613"/>
    </row>
    <row r="22" spans="1:12" ht="15">
      <c r="A22" s="637" t="s">
        <v>11</v>
      </c>
      <c r="B22" s="636"/>
      <c r="C22" s="633">
        <v>3</v>
      </c>
      <c r="D22" s="633">
        <v>3</v>
      </c>
      <c r="E22" s="633"/>
      <c r="F22" s="633"/>
      <c r="G22" s="633"/>
      <c r="H22" s="633"/>
      <c r="I22" s="633">
        <f t="shared" si="0"/>
        <v>0</v>
      </c>
      <c r="J22" s="633">
        <f t="shared" si="1"/>
        <v>3</v>
      </c>
      <c r="K22" s="634"/>
      <c r="L22" s="613"/>
    </row>
    <row r="23" spans="1:12" ht="15">
      <c r="A23" s="637" t="s">
        <v>2</v>
      </c>
      <c r="B23" s="636"/>
      <c r="C23" s="638">
        <v>0</v>
      </c>
      <c r="D23" s="633">
        <v>1</v>
      </c>
      <c r="E23" s="633"/>
      <c r="F23" s="633"/>
      <c r="G23" s="633"/>
      <c r="H23" s="633"/>
      <c r="I23" s="633">
        <f t="shared" si="0"/>
        <v>0</v>
      </c>
      <c r="J23" s="633">
        <f t="shared" si="1"/>
        <v>1</v>
      </c>
      <c r="K23" s="634"/>
      <c r="L23" s="613"/>
    </row>
    <row r="24" spans="1:12" ht="15">
      <c r="A24" s="640" t="s">
        <v>3</v>
      </c>
      <c r="B24" s="636"/>
      <c r="C24" s="638">
        <v>0</v>
      </c>
      <c r="D24" s="633">
        <v>2</v>
      </c>
      <c r="E24" s="633"/>
      <c r="F24" s="633">
        <v>1</v>
      </c>
      <c r="G24" s="633"/>
      <c r="H24" s="633"/>
      <c r="I24" s="633">
        <f t="shared" si="0"/>
        <v>1</v>
      </c>
      <c r="J24" s="633">
        <f t="shared" si="1"/>
        <v>3</v>
      </c>
      <c r="K24" s="634"/>
      <c r="L24" s="613"/>
    </row>
    <row r="25" spans="1:12" ht="15.75" thickBot="1">
      <c r="A25" s="641" t="s">
        <v>43</v>
      </c>
      <c r="B25" s="642"/>
      <c r="C25" s="643">
        <f>SUM(C13:C24)</f>
        <v>65</v>
      </c>
      <c r="D25" s="644">
        <f>SUM(D13:D24)</f>
        <v>70</v>
      </c>
      <c r="E25" s="644">
        <f>SUM(E13:E24)</f>
        <v>0</v>
      </c>
      <c r="F25" s="645">
        <f>SUM(F13:F24)</f>
        <v>32</v>
      </c>
      <c r="G25" s="645" t="e">
        <f>SUM(#REF!)</f>
        <v>#REF!</v>
      </c>
      <c r="H25" s="645">
        <f>SUM(H13:H24)</f>
        <v>0</v>
      </c>
      <c r="I25" s="645">
        <f>SUM(I13:I24)</f>
        <v>32</v>
      </c>
      <c r="J25" s="646">
        <f>SUM(J13:J24)</f>
        <v>102</v>
      </c>
      <c r="K25" s="644">
        <f>SUM(K13:K24)</f>
        <v>0</v>
      </c>
      <c r="L25" s="613"/>
    </row>
    <row r="26" spans="1:12" ht="15.75">
      <c r="A26" s="647"/>
      <c r="B26" s="567"/>
      <c r="C26" s="648"/>
      <c r="D26" s="568"/>
      <c r="E26" s="568"/>
      <c r="F26" s="649"/>
      <c r="G26" s="649"/>
      <c r="H26" s="649"/>
      <c r="I26" s="649"/>
      <c r="J26" s="650"/>
      <c r="K26" s="568"/>
      <c r="L26" s="613"/>
    </row>
    <row r="27" spans="1:12" ht="15.75">
      <c r="A27" s="651" t="s">
        <v>124</v>
      </c>
      <c r="B27" s="566"/>
      <c r="C27" s="652">
        <v>65</v>
      </c>
      <c r="D27" s="653">
        <f>D25</f>
        <v>70</v>
      </c>
      <c r="E27" s="653"/>
      <c r="F27" s="652">
        <v>32</v>
      </c>
      <c r="G27" s="652"/>
      <c r="H27" s="652"/>
      <c r="I27" s="654">
        <f>F27+H27</f>
        <v>32</v>
      </c>
      <c r="J27" s="655">
        <f>D27+E27+I27</f>
        <v>102</v>
      </c>
      <c r="K27" s="656"/>
      <c r="L27" s="613"/>
    </row>
    <row r="28" spans="1:12" ht="15.75">
      <c r="A28" s="651" t="s">
        <v>142</v>
      </c>
      <c r="B28" s="566"/>
      <c r="C28" s="652"/>
      <c r="D28" s="653"/>
      <c r="E28" s="653"/>
      <c r="F28" s="652"/>
      <c r="G28" s="652"/>
      <c r="H28" s="652"/>
      <c r="I28" s="654">
        <f>F28+H28</f>
        <v>0</v>
      </c>
      <c r="J28" s="655">
        <f>D28+E28+I28</f>
        <v>0</v>
      </c>
      <c r="K28" s="656"/>
      <c r="L28" s="613"/>
    </row>
    <row r="29" spans="1:12" ht="15.75">
      <c r="A29" s="651" t="s">
        <v>143</v>
      </c>
      <c r="B29" s="566"/>
      <c r="C29" s="652"/>
      <c r="D29" s="653"/>
      <c r="E29" s="653"/>
      <c r="F29" s="652"/>
      <c r="G29" s="652"/>
      <c r="H29" s="652"/>
      <c r="I29" s="654">
        <f>F29+H29</f>
        <v>0</v>
      </c>
      <c r="J29" s="655">
        <f>D29+E29+I29</f>
        <v>0</v>
      </c>
      <c r="K29" s="656"/>
      <c r="L29" s="613"/>
    </row>
    <row r="30" spans="1:11" s="613" customFormat="1" ht="15">
      <c r="A30" s="657" t="s">
        <v>43</v>
      </c>
      <c r="B30" s="658"/>
      <c r="C30" s="659">
        <f aca="true" t="shared" si="2" ref="C30:K30">SUM(C27:C29)</f>
        <v>65</v>
      </c>
      <c r="D30" s="659">
        <f t="shared" si="2"/>
        <v>70</v>
      </c>
      <c r="E30" s="659">
        <f t="shared" si="2"/>
        <v>0</v>
      </c>
      <c r="F30" s="659">
        <f t="shared" si="2"/>
        <v>32</v>
      </c>
      <c r="G30" s="659">
        <f t="shared" si="2"/>
        <v>0</v>
      </c>
      <c r="H30" s="659"/>
      <c r="I30" s="659">
        <f t="shared" si="2"/>
        <v>32</v>
      </c>
      <c r="J30" s="660">
        <f t="shared" si="2"/>
        <v>102</v>
      </c>
      <c r="K30" s="661">
        <f t="shared" si="2"/>
        <v>0</v>
      </c>
    </row>
    <row r="31" s="613" customFormat="1" ht="15"/>
    <row r="32" s="613" customFormat="1" ht="15"/>
  </sheetData>
  <sheetProtection/>
  <mergeCells count="1">
    <mergeCell ref="F9:K9"/>
  </mergeCells>
  <printOptions horizontalCentered="1"/>
  <pageMargins left="0.75" right="0.75" top="1" bottom="1" header="0.5" footer="0.5"/>
  <pageSetup fitToHeight="1" fitToWidth="1" horizontalDpi="600" verticalDpi="600" orientation="landscape" scale="83"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dimension ref="A1:Y46"/>
  <sheetViews>
    <sheetView zoomScale="75" zoomScaleNormal="75" zoomScalePageLayoutView="0" workbookViewId="0" topLeftCell="A1">
      <pane xSplit="2" ySplit="11" topLeftCell="C18" activePane="bottomRight" state="frozen"/>
      <selection pane="topLeft" activeCell="A1" sqref="A1"/>
      <selection pane="topRight" activeCell="C1" sqref="C1"/>
      <selection pane="bottomLeft" activeCell="A12" sqref="A12"/>
      <selection pane="bottomRight" activeCell="O44" sqref="O44"/>
    </sheetView>
  </sheetViews>
  <sheetFormatPr defaultColWidth="8.88671875" defaultRowHeight="15"/>
  <cols>
    <col min="1" max="1" width="1.4375" style="0" customWidth="1"/>
    <col min="2" max="2" width="60.88671875" style="0" customWidth="1"/>
    <col min="3" max="3" width="6.21484375" style="0" customWidth="1"/>
    <col min="4" max="4" width="10.6640625" style="0" customWidth="1"/>
    <col min="5" max="6" width="0" style="0" hidden="1" customWidth="1"/>
    <col min="9" max="9" width="6.99609375" style="0" customWidth="1"/>
    <col min="10" max="10" width="10.21484375" style="0" customWidth="1"/>
  </cols>
  <sheetData>
    <row r="1" spans="1:11" ht="20.25">
      <c r="A1" s="42" t="s">
        <v>6</v>
      </c>
      <c r="B1" s="296"/>
      <c r="C1" s="38"/>
      <c r="D1" s="38"/>
      <c r="E1" s="38"/>
      <c r="F1" s="38"/>
      <c r="G1" s="38"/>
      <c r="H1" s="38"/>
      <c r="I1" s="38"/>
      <c r="J1" s="41"/>
      <c r="K1" s="38"/>
    </row>
    <row r="2" spans="1:11" ht="12.75" customHeight="1">
      <c r="A2" s="42"/>
      <c r="B2" s="38"/>
      <c r="C2" s="38"/>
      <c r="D2" s="38"/>
      <c r="E2" s="38"/>
      <c r="F2" s="38"/>
      <c r="G2" s="38"/>
      <c r="H2" s="38"/>
      <c r="I2" s="38"/>
      <c r="J2" s="41"/>
      <c r="K2" s="38"/>
    </row>
    <row r="3" spans="1:11" ht="18.75">
      <c r="A3" s="37"/>
      <c r="B3" s="20" t="s">
        <v>148</v>
      </c>
      <c r="C3" s="39"/>
      <c r="D3" s="39"/>
      <c r="E3" s="39"/>
      <c r="F3" s="39"/>
      <c r="G3" s="39"/>
      <c r="H3" s="39"/>
      <c r="I3" s="39"/>
      <c r="J3" s="297"/>
      <c r="K3" s="38"/>
    </row>
    <row r="4" spans="1:11" ht="16.5">
      <c r="A4" s="78"/>
      <c r="B4" s="22" t="str">
        <f>+'(B) Sum of Req '!A4</f>
        <v>Office on Violence Against Women</v>
      </c>
      <c r="C4" s="39"/>
      <c r="D4" s="39"/>
      <c r="E4" s="39"/>
      <c r="F4" s="39"/>
      <c r="G4" s="39"/>
      <c r="H4" s="39"/>
      <c r="I4" s="39"/>
      <c r="J4" s="297"/>
      <c r="K4" s="38"/>
    </row>
    <row r="5" spans="1:11" ht="16.5">
      <c r="A5" s="37"/>
      <c r="B5" s="22" t="str">
        <f>+'(B) Sum of Req '!A5</f>
        <v>Salaries and Expenses</v>
      </c>
      <c r="C5" s="39"/>
      <c r="D5" s="39"/>
      <c r="E5" s="39"/>
      <c r="F5" s="39"/>
      <c r="G5" s="39"/>
      <c r="H5" s="39"/>
      <c r="I5" s="39"/>
      <c r="J5" s="297"/>
      <c r="K5" s="38"/>
    </row>
    <row r="6" spans="1:11" ht="15.75">
      <c r="A6" s="37"/>
      <c r="B6" s="74" t="s">
        <v>114</v>
      </c>
      <c r="C6" s="39"/>
      <c r="D6" s="39"/>
      <c r="E6" s="39"/>
      <c r="F6" s="39"/>
      <c r="G6" s="39"/>
      <c r="H6" s="39"/>
      <c r="I6" s="39"/>
      <c r="J6" s="297"/>
      <c r="K6" s="38"/>
    </row>
    <row r="7" spans="1:11" ht="15.75">
      <c r="A7" s="37"/>
      <c r="B7" s="39"/>
      <c r="C7" s="40"/>
      <c r="D7" s="297"/>
      <c r="E7" s="297"/>
      <c r="F7" s="297"/>
      <c r="G7" s="297"/>
      <c r="H7" s="297"/>
      <c r="I7" s="39"/>
      <c r="J7" s="298"/>
      <c r="K7" s="38"/>
    </row>
    <row r="8" spans="1:11" ht="15.75">
      <c r="A8" s="37"/>
      <c r="B8" s="79"/>
      <c r="C8" s="521" t="s">
        <v>200</v>
      </c>
      <c r="D8" s="299"/>
      <c r="E8" s="295"/>
      <c r="F8" s="295"/>
      <c r="G8" s="295"/>
      <c r="H8" s="295"/>
      <c r="I8" s="79"/>
      <c r="J8" s="322"/>
      <c r="K8" s="41"/>
    </row>
    <row r="9" spans="1:11" ht="15.75">
      <c r="A9" s="37"/>
      <c r="B9" s="80"/>
      <c r="C9" s="516"/>
      <c r="D9" s="518"/>
      <c r="E9" s="518"/>
      <c r="F9" s="518"/>
      <c r="G9" s="518"/>
      <c r="H9" s="518"/>
      <c r="I9" s="523" t="s">
        <v>52</v>
      </c>
      <c r="J9" s="524"/>
      <c r="K9" s="41"/>
    </row>
    <row r="10" spans="1:11" ht="15.75">
      <c r="A10" s="37"/>
      <c r="B10" s="80"/>
      <c r="C10" s="523" t="s">
        <v>149</v>
      </c>
      <c r="D10" s="522"/>
      <c r="E10" s="522" t="s">
        <v>150</v>
      </c>
      <c r="F10" s="522"/>
      <c r="G10" s="522" t="s">
        <v>151</v>
      </c>
      <c r="H10" s="522"/>
      <c r="I10" s="523" t="s">
        <v>152</v>
      </c>
      <c r="J10" s="524"/>
      <c r="K10" s="41"/>
    </row>
    <row r="11" spans="1:11" ht="16.5" thickBot="1">
      <c r="A11" s="37"/>
      <c r="B11" s="207" t="s">
        <v>113</v>
      </c>
      <c r="C11" s="525" t="s">
        <v>133</v>
      </c>
      <c r="D11" s="526" t="s">
        <v>112</v>
      </c>
      <c r="E11" s="527" t="s">
        <v>133</v>
      </c>
      <c r="F11" s="526" t="s">
        <v>112</v>
      </c>
      <c r="G11" s="527" t="s">
        <v>133</v>
      </c>
      <c r="H11" s="526" t="s">
        <v>112</v>
      </c>
      <c r="I11" s="525" t="s">
        <v>133</v>
      </c>
      <c r="J11" s="528" t="s">
        <v>112</v>
      </c>
      <c r="K11" s="41"/>
    </row>
    <row r="12" spans="1:11" ht="15.75">
      <c r="A12" s="37"/>
      <c r="B12" s="81"/>
      <c r="C12" s="80"/>
      <c r="D12" s="300"/>
      <c r="E12" s="82"/>
      <c r="F12" s="300"/>
      <c r="G12" s="82"/>
      <c r="H12" s="82"/>
      <c r="I12" s="418"/>
      <c r="J12" s="417"/>
      <c r="K12" s="41"/>
    </row>
    <row r="13" spans="1:11" ht="15.75">
      <c r="A13" s="37"/>
      <c r="B13" s="663" t="s">
        <v>206</v>
      </c>
      <c r="C13" s="488"/>
      <c r="D13" s="489">
        <v>0</v>
      </c>
      <c r="E13" s="490">
        <v>0</v>
      </c>
      <c r="F13" s="491">
        <v>0</v>
      </c>
      <c r="G13" s="490">
        <v>0</v>
      </c>
      <c r="H13" s="490">
        <v>0</v>
      </c>
      <c r="I13" s="492">
        <f>+C13</f>
        <v>0</v>
      </c>
      <c r="J13" s="493">
        <f>+D13</f>
        <v>0</v>
      </c>
      <c r="K13" s="41"/>
    </row>
    <row r="14" spans="1:11" ht="15.75">
      <c r="A14" s="37"/>
      <c r="B14" s="86" t="s">
        <v>201</v>
      </c>
      <c r="C14" s="488">
        <v>2</v>
      </c>
      <c r="D14" s="489">
        <v>280</v>
      </c>
      <c r="E14" s="490">
        <v>0</v>
      </c>
      <c r="F14" s="491">
        <v>0</v>
      </c>
      <c r="G14" s="490">
        <v>0</v>
      </c>
      <c r="H14" s="490">
        <v>0</v>
      </c>
      <c r="I14" s="492">
        <f>+C14</f>
        <v>2</v>
      </c>
      <c r="J14" s="493">
        <f>+D14</f>
        <v>280</v>
      </c>
      <c r="K14" s="41"/>
    </row>
    <row r="15" spans="1:11" ht="15.75">
      <c r="A15" s="37"/>
      <c r="B15" s="86" t="s">
        <v>202</v>
      </c>
      <c r="C15" s="488">
        <v>1</v>
      </c>
      <c r="D15" s="489">
        <v>138</v>
      </c>
      <c r="E15" s="490"/>
      <c r="F15" s="491"/>
      <c r="G15" s="490"/>
      <c r="H15" s="490"/>
      <c r="I15" s="492">
        <f aca="true" t="shared" si="0" ref="I15:I20">+C15</f>
        <v>1</v>
      </c>
      <c r="J15" s="493">
        <f aca="true" t="shared" si="1" ref="J15:J20">+D15</f>
        <v>138</v>
      </c>
      <c r="K15" s="41"/>
    </row>
    <row r="16" spans="1:11" ht="15.75">
      <c r="A16" s="37"/>
      <c r="B16" s="86" t="s">
        <v>203</v>
      </c>
      <c r="C16" s="488">
        <v>4</v>
      </c>
      <c r="D16" s="489">
        <v>377</v>
      </c>
      <c r="E16" s="490"/>
      <c r="F16" s="491"/>
      <c r="G16" s="490"/>
      <c r="H16" s="490"/>
      <c r="I16" s="492">
        <f t="shared" si="0"/>
        <v>4</v>
      </c>
      <c r="J16" s="493">
        <f t="shared" si="1"/>
        <v>377</v>
      </c>
      <c r="K16" s="41"/>
    </row>
    <row r="17" spans="1:11" ht="15.75">
      <c r="A17" s="37"/>
      <c r="B17" s="86" t="s">
        <v>204</v>
      </c>
      <c r="C17" s="488">
        <v>20</v>
      </c>
      <c r="D17" s="489">
        <v>1970</v>
      </c>
      <c r="E17" s="490"/>
      <c r="F17" s="491"/>
      <c r="G17" s="490"/>
      <c r="H17" s="490"/>
      <c r="I17" s="492">
        <f t="shared" si="0"/>
        <v>20</v>
      </c>
      <c r="J17" s="493">
        <f t="shared" si="1"/>
        <v>1970</v>
      </c>
      <c r="K17" s="41"/>
    </row>
    <row r="18" spans="1:11" ht="15.75">
      <c r="A18" s="37"/>
      <c r="B18" s="86" t="s">
        <v>205</v>
      </c>
      <c r="C18" s="488">
        <v>2</v>
      </c>
      <c r="D18" s="489">
        <v>153</v>
      </c>
      <c r="E18" s="490"/>
      <c r="F18" s="491"/>
      <c r="G18" s="490"/>
      <c r="H18" s="490"/>
      <c r="I18" s="492">
        <f t="shared" si="0"/>
        <v>2</v>
      </c>
      <c r="J18" s="493">
        <f t="shared" si="1"/>
        <v>153</v>
      </c>
      <c r="K18" s="41"/>
    </row>
    <row r="19" spans="1:11" ht="15.75">
      <c r="A19" s="37"/>
      <c r="B19" s="86" t="s">
        <v>207</v>
      </c>
      <c r="C19" s="488">
        <v>2</v>
      </c>
      <c r="D19" s="489">
        <v>114</v>
      </c>
      <c r="E19" s="490"/>
      <c r="F19" s="491"/>
      <c r="G19" s="490"/>
      <c r="H19" s="490"/>
      <c r="I19" s="492">
        <f t="shared" si="0"/>
        <v>2</v>
      </c>
      <c r="J19" s="493">
        <f t="shared" si="1"/>
        <v>114</v>
      </c>
      <c r="K19" s="41"/>
    </row>
    <row r="20" spans="2:10" ht="15">
      <c r="B20" s="86" t="s">
        <v>208</v>
      </c>
      <c r="C20" s="488">
        <v>1</v>
      </c>
      <c r="D20" s="489">
        <v>43</v>
      </c>
      <c r="E20" s="490"/>
      <c r="F20" s="491"/>
      <c r="G20" s="490"/>
      <c r="H20" s="490"/>
      <c r="I20" s="492">
        <f t="shared" si="0"/>
        <v>1</v>
      </c>
      <c r="J20" s="493">
        <f t="shared" si="1"/>
        <v>43</v>
      </c>
    </row>
    <row r="21" spans="1:11" ht="15.75">
      <c r="A21" s="37"/>
      <c r="B21" s="484"/>
      <c r="C21" s="495"/>
      <c r="D21" s="496"/>
      <c r="E21" s="497"/>
      <c r="F21" s="496"/>
      <c r="G21" s="497"/>
      <c r="H21" s="497"/>
      <c r="I21" s="495"/>
      <c r="J21" s="498"/>
      <c r="K21" s="41"/>
    </row>
    <row r="22" spans="1:11" ht="15.75">
      <c r="A22" s="37"/>
      <c r="B22" s="482" t="s">
        <v>153</v>
      </c>
      <c r="C22" s="488">
        <f>SUM(C13:C20)</f>
        <v>32</v>
      </c>
      <c r="D22" s="489">
        <f>SUM(D13:D20)</f>
        <v>3075</v>
      </c>
      <c r="E22" s="488">
        <f>SUM(E13:E19)</f>
        <v>0</v>
      </c>
      <c r="F22" s="489">
        <f>SUM(F13:F19)</f>
        <v>0</v>
      </c>
      <c r="G22" s="489">
        <f>SUM(G13:G19)</f>
        <v>0</v>
      </c>
      <c r="H22" s="489">
        <f>SUM(H13:H19)</f>
        <v>0</v>
      </c>
      <c r="I22" s="489">
        <f>SUM(I13:I20)</f>
        <v>32</v>
      </c>
      <c r="J22" s="489">
        <f>SUM(J13:J20)</f>
        <v>3075</v>
      </c>
      <c r="K22" s="41"/>
    </row>
    <row r="23" spans="1:11" ht="15.75">
      <c r="A23" s="37"/>
      <c r="B23" s="485" t="s">
        <v>264</v>
      </c>
      <c r="C23" s="488">
        <f>C22*-0.5</f>
        <v>-16</v>
      </c>
      <c r="D23" s="489">
        <f>D22*-0.5</f>
        <v>-1537.5</v>
      </c>
      <c r="E23" s="488"/>
      <c r="F23" s="489"/>
      <c r="G23" s="488"/>
      <c r="H23" s="489"/>
      <c r="I23" s="488"/>
      <c r="J23" s="493"/>
      <c r="K23" s="41"/>
    </row>
    <row r="24" spans="1:11" ht="15.75">
      <c r="A24" s="37"/>
      <c r="B24" s="483" t="s">
        <v>154</v>
      </c>
      <c r="C24" s="499">
        <v>0</v>
      </c>
      <c r="D24" s="494"/>
      <c r="E24" s="499">
        <v>0</v>
      </c>
      <c r="F24" s="494">
        <v>0</v>
      </c>
      <c r="G24" s="499">
        <v>0</v>
      </c>
      <c r="H24" s="494">
        <v>0</v>
      </c>
      <c r="I24" s="499">
        <f>+C24</f>
        <v>0</v>
      </c>
      <c r="J24" s="500">
        <f>+D24</f>
        <v>0</v>
      </c>
      <c r="K24" s="41"/>
    </row>
    <row r="25" spans="1:11" ht="15.75">
      <c r="A25" s="37"/>
      <c r="B25" s="484"/>
      <c r="C25" s="26"/>
      <c r="D25" s="501"/>
      <c r="E25" s="26"/>
      <c r="F25" s="501"/>
      <c r="G25" s="26"/>
      <c r="H25" s="501"/>
      <c r="I25" s="26"/>
      <c r="J25" s="502"/>
      <c r="K25" s="41"/>
    </row>
    <row r="26" spans="1:11" ht="15.75">
      <c r="A26" s="37"/>
      <c r="B26" s="520"/>
      <c r="C26" s="26"/>
      <c r="D26" s="503"/>
      <c r="E26" s="26"/>
      <c r="F26" s="503"/>
      <c r="G26" s="26"/>
      <c r="H26" s="503"/>
      <c r="I26" s="26"/>
      <c r="J26" s="504"/>
      <c r="K26" s="41"/>
    </row>
    <row r="27" spans="1:11" ht="15.75">
      <c r="A27" s="37"/>
      <c r="B27" s="486" t="s">
        <v>155</v>
      </c>
      <c r="C27" s="505">
        <f>SUM(C22:C26)</f>
        <v>16</v>
      </c>
      <c r="D27" s="505">
        <f>SUM(D22:D26)</f>
        <v>1537.5</v>
      </c>
      <c r="E27" s="505">
        <f>SUM(E22:E24)</f>
        <v>0</v>
      </c>
      <c r="F27" s="506">
        <f>SUM(F22:F24)</f>
        <v>0</v>
      </c>
      <c r="G27" s="505">
        <f>SUM(G22:G24)</f>
        <v>0</v>
      </c>
      <c r="H27" s="506">
        <f>SUM(H22:H24)</f>
        <v>0</v>
      </c>
      <c r="I27" s="505">
        <v>16</v>
      </c>
      <c r="J27" s="507">
        <f>+J22-J23+J24</f>
        <v>3075</v>
      </c>
      <c r="K27" s="41"/>
    </row>
    <row r="28" spans="1:11" ht="15.75">
      <c r="A28" s="37"/>
      <c r="B28" s="484"/>
      <c r="C28" s="508"/>
      <c r="D28" s="509"/>
      <c r="E28" s="510"/>
      <c r="F28" s="503"/>
      <c r="G28" s="510"/>
      <c r="H28" s="510"/>
      <c r="I28" s="508"/>
      <c r="J28" s="511"/>
      <c r="K28" s="41"/>
    </row>
    <row r="29" spans="1:11" ht="15.75">
      <c r="A29" s="37"/>
      <c r="B29" s="482" t="s">
        <v>77</v>
      </c>
      <c r="C29" s="488">
        <v>0</v>
      </c>
      <c r="D29" s="512">
        <v>680</v>
      </c>
      <c r="E29" s="490">
        <v>0</v>
      </c>
      <c r="F29" s="491">
        <v>0</v>
      </c>
      <c r="G29" s="490">
        <v>0</v>
      </c>
      <c r="H29" s="490">
        <v>0</v>
      </c>
      <c r="I29" s="488">
        <f>+C29</f>
        <v>0</v>
      </c>
      <c r="J29" s="513">
        <f>+D29</f>
        <v>680</v>
      </c>
      <c r="K29" s="41"/>
    </row>
    <row r="30" spans="1:11" ht="15.75">
      <c r="A30" s="37"/>
      <c r="B30" s="482" t="s">
        <v>82</v>
      </c>
      <c r="C30" s="488">
        <v>0</v>
      </c>
      <c r="D30" s="489"/>
      <c r="E30" s="490">
        <v>0</v>
      </c>
      <c r="F30" s="491">
        <v>0</v>
      </c>
      <c r="G30" s="490">
        <v>0</v>
      </c>
      <c r="H30" s="490">
        <v>0</v>
      </c>
      <c r="I30" s="488">
        <f aca="true" t="shared" si="2" ref="I30:I41">+C30</f>
        <v>0</v>
      </c>
      <c r="J30" s="513">
        <f aca="true" t="shared" si="3" ref="J30:J39">+D30</f>
        <v>0</v>
      </c>
      <c r="K30" s="41"/>
    </row>
    <row r="31" spans="1:11" ht="15.75">
      <c r="A31" s="37"/>
      <c r="B31" s="482" t="s">
        <v>78</v>
      </c>
      <c r="C31" s="488">
        <v>0</v>
      </c>
      <c r="D31" s="489"/>
      <c r="E31" s="490">
        <v>0</v>
      </c>
      <c r="F31" s="491">
        <v>0</v>
      </c>
      <c r="G31" s="490">
        <v>0</v>
      </c>
      <c r="H31" s="490">
        <v>0</v>
      </c>
      <c r="I31" s="488">
        <f t="shared" si="2"/>
        <v>0</v>
      </c>
      <c r="J31" s="513">
        <f t="shared" si="3"/>
        <v>0</v>
      </c>
      <c r="K31" s="41"/>
    </row>
    <row r="32" spans="1:11" ht="15.75">
      <c r="A32" s="37"/>
      <c r="B32" s="482" t="s">
        <v>83</v>
      </c>
      <c r="C32" s="488">
        <v>0</v>
      </c>
      <c r="D32" s="489"/>
      <c r="E32" s="490">
        <v>0</v>
      </c>
      <c r="F32" s="491">
        <v>0</v>
      </c>
      <c r="G32" s="490">
        <v>0</v>
      </c>
      <c r="H32" s="490">
        <v>0</v>
      </c>
      <c r="I32" s="488">
        <f t="shared" si="2"/>
        <v>0</v>
      </c>
      <c r="J32" s="513">
        <f t="shared" si="3"/>
        <v>0</v>
      </c>
      <c r="K32" s="41"/>
    </row>
    <row r="33" spans="1:11" ht="15.75">
      <c r="A33" s="37"/>
      <c r="B33" s="482" t="s">
        <v>84</v>
      </c>
      <c r="C33" s="488">
        <v>0</v>
      </c>
      <c r="D33" s="489"/>
      <c r="E33" s="490">
        <v>0</v>
      </c>
      <c r="F33" s="491">
        <v>0</v>
      </c>
      <c r="G33" s="490">
        <v>0</v>
      </c>
      <c r="H33" s="490">
        <v>-4</v>
      </c>
      <c r="I33" s="488">
        <f t="shared" si="2"/>
        <v>0</v>
      </c>
      <c r="J33" s="513">
        <f>+H33</f>
        <v>-4</v>
      </c>
      <c r="K33" s="41"/>
    </row>
    <row r="34" spans="1:11" ht="15.75">
      <c r="A34" s="37"/>
      <c r="B34" s="482" t="s">
        <v>79</v>
      </c>
      <c r="C34" s="488">
        <v>0</v>
      </c>
      <c r="D34" s="489"/>
      <c r="E34" s="490">
        <v>0</v>
      </c>
      <c r="F34" s="491">
        <v>0</v>
      </c>
      <c r="G34" s="490">
        <v>0</v>
      </c>
      <c r="H34" s="490">
        <v>0</v>
      </c>
      <c r="I34" s="488">
        <f t="shared" si="2"/>
        <v>0</v>
      </c>
      <c r="J34" s="513">
        <f t="shared" si="3"/>
        <v>0</v>
      </c>
      <c r="K34" s="41"/>
    </row>
    <row r="35" spans="1:11" ht="15.75">
      <c r="A35" s="37"/>
      <c r="B35" s="482" t="s">
        <v>85</v>
      </c>
      <c r="C35" s="488">
        <v>0</v>
      </c>
      <c r="D35" s="489">
        <f>3485+1324</f>
        <v>4809</v>
      </c>
      <c r="E35" s="490">
        <v>0</v>
      </c>
      <c r="F35" s="491">
        <v>0</v>
      </c>
      <c r="G35" s="490">
        <v>0</v>
      </c>
      <c r="H35" s="490">
        <v>0</v>
      </c>
      <c r="I35" s="488">
        <f t="shared" si="2"/>
        <v>0</v>
      </c>
      <c r="J35" s="513">
        <f t="shared" si="3"/>
        <v>4809</v>
      </c>
      <c r="K35" s="41"/>
    </row>
    <row r="36" spans="1:11" ht="15.75">
      <c r="A36" s="37"/>
      <c r="B36" s="482" t="s">
        <v>86</v>
      </c>
      <c r="C36" s="488">
        <v>0</v>
      </c>
      <c r="D36" s="489"/>
      <c r="E36" s="490">
        <v>0</v>
      </c>
      <c r="F36" s="491">
        <v>0</v>
      </c>
      <c r="G36" s="490">
        <v>0</v>
      </c>
      <c r="H36" s="490">
        <v>0</v>
      </c>
      <c r="I36" s="488">
        <f t="shared" si="2"/>
        <v>0</v>
      </c>
      <c r="J36" s="513">
        <f t="shared" si="3"/>
        <v>0</v>
      </c>
      <c r="K36" s="41"/>
    </row>
    <row r="37" spans="1:11" ht="15.75">
      <c r="A37" s="37"/>
      <c r="B37" s="482" t="s">
        <v>81</v>
      </c>
      <c r="C37" s="488">
        <v>0</v>
      </c>
      <c r="D37" s="489"/>
      <c r="E37" s="490">
        <v>0</v>
      </c>
      <c r="F37" s="491">
        <v>0</v>
      </c>
      <c r="G37" s="490">
        <v>0</v>
      </c>
      <c r="H37" s="490">
        <v>0</v>
      </c>
      <c r="I37" s="488">
        <f t="shared" si="2"/>
        <v>0</v>
      </c>
      <c r="J37" s="513">
        <f t="shared" si="3"/>
        <v>0</v>
      </c>
      <c r="K37" s="41"/>
    </row>
    <row r="38" spans="1:11" ht="15.75">
      <c r="A38" s="37"/>
      <c r="B38" s="482" t="s">
        <v>87</v>
      </c>
      <c r="C38" s="488">
        <v>0</v>
      </c>
      <c r="D38" s="489"/>
      <c r="E38" s="490">
        <v>0</v>
      </c>
      <c r="F38" s="491">
        <v>0</v>
      </c>
      <c r="G38" s="490">
        <v>0</v>
      </c>
      <c r="H38" s="490">
        <v>0</v>
      </c>
      <c r="I38" s="488">
        <f t="shared" si="2"/>
        <v>0</v>
      </c>
      <c r="J38" s="513">
        <f t="shared" si="3"/>
        <v>0</v>
      </c>
      <c r="K38" s="41"/>
    </row>
    <row r="39" spans="1:11" ht="15.75">
      <c r="A39" s="37"/>
      <c r="B39" s="482" t="s">
        <v>89</v>
      </c>
      <c r="C39" s="488">
        <v>0</v>
      </c>
      <c r="D39" s="489"/>
      <c r="E39" s="490">
        <v>0</v>
      </c>
      <c r="F39" s="491">
        <v>0</v>
      </c>
      <c r="G39" s="490">
        <v>0</v>
      </c>
      <c r="H39" s="490">
        <v>0</v>
      </c>
      <c r="I39" s="488">
        <f t="shared" si="2"/>
        <v>0</v>
      </c>
      <c r="J39" s="513">
        <f t="shared" si="3"/>
        <v>0</v>
      </c>
      <c r="K39" s="41"/>
    </row>
    <row r="40" spans="1:11" ht="15.75">
      <c r="A40" s="37"/>
      <c r="B40" s="482" t="s">
        <v>88</v>
      </c>
      <c r="C40" s="488">
        <v>0</v>
      </c>
      <c r="D40" s="489"/>
      <c r="E40" s="490">
        <v>0</v>
      </c>
      <c r="F40" s="491">
        <v>0</v>
      </c>
      <c r="G40" s="490">
        <v>0</v>
      </c>
      <c r="H40" s="490">
        <v>-10</v>
      </c>
      <c r="I40" s="488">
        <f t="shared" si="2"/>
        <v>0</v>
      </c>
      <c r="J40" s="513">
        <f>+D40+F40+H40</f>
        <v>-10</v>
      </c>
      <c r="K40" s="41"/>
    </row>
    <row r="41" spans="1:11" ht="15.75">
      <c r="A41" s="37"/>
      <c r="B41" s="483" t="s">
        <v>80</v>
      </c>
      <c r="C41" s="488">
        <v>0</v>
      </c>
      <c r="D41" s="514">
        <v>0</v>
      </c>
      <c r="E41" s="490">
        <v>0</v>
      </c>
      <c r="F41" s="491">
        <v>0</v>
      </c>
      <c r="G41" s="490">
        <v>0</v>
      </c>
      <c r="H41" s="490">
        <v>-7</v>
      </c>
      <c r="I41" s="488">
        <f t="shared" si="2"/>
        <v>0</v>
      </c>
      <c r="J41" s="513">
        <f>+H41</f>
        <v>-7</v>
      </c>
      <c r="K41" s="41"/>
    </row>
    <row r="42" spans="1:11" ht="15.75">
      <c r="A42" s="37"/>
      <c r="B42" s="484"/>
      <c r="C42" s="495"/>
      <c r="D42" s="501"/>
      <c r="E42" s="515"/>
      <c r="F42" s="501"/>
      <c r="G42" s="515"/>
      <c r="H42" s="515"/>
      <c r="I42" s="495"/>
      <c r="J42" s="498"/>
      <c r="K42" s="41"/>
    </row>
    <row r="43" spans="1:11" ht="15.75">
      <c r="A43" s="37"/>
      <c r="B43" s="487"/>
      <c r="C43" s="516"/>
      <c r="D43" s="517"/>
      <c r="E43" s="518"/>
      <c r="F43" s="517"/>
      <c r="G43" s="518"/>
      <c r="H43" s="518"/>
      <c r="I43" s="516"/>
      <c r="J43" s="519"/>
      <c r="K43" s="41"/>
    </row>
    <row r="44" spans="1:11" ht="16.5" thickBot="1">
      <c r="A44" s="37"/>
      <c r="B44" s="317" t="s">
        <v>242</v>
      </c>
      <c r="C44" s="318">
        <f aca="true" t="shared" si="4" ref="C44:H44">SUM(C27:C41)</f>
        <v>16</v>
      </c>
      <c r="D44" s="533">
        <f>SUM(D27:D41)</f>
        <v>7026.5</v>
      </c>
      <c r="E44" s="320">
        <f t="shared" si="4"/>
        <v>0</v>
      </c>
      <c r="F44" s="319">
        <f t="shared" si="4"/>
        <v>0</v>
      </c>
      <c r="G44" s="320">
        <f t="shared" si="4"/>
        <v>0</v>
      </c>
      <c r="H44" s="321">
        <f t="shared" si="4"/>
        <v>-21</v>
      </c>
      <c r="I44" s="318">
        <f>SUM(I27:I41)</f>
        <v>16</v>
      </c>
      <c r="J44" s="664">
        <f>D44+H44</f>
        <v>7005.5</v>
      </c>
      <c r="K44" s="41"/>
    </row>
    <row r="45" spans="1:25" ht="10.5" customHeight="1">
      <c r="A45" s="37"/>
      <c r="B45" s="41"/>
      <c r="C45" s="41"/>
      <c r="D45" s="41"/>
      <c r="E45" s="41"/>
      <c r="F45" s="41"/>
      <c r="G45" s="41"/>
      <c r="H45" s="41"/>
      <c r="I45" s="41"/>
      <c r="J45" s="316"/>
      <c r="K45" s="38"/>
      <c r="L45" s="40"/>
      <c r="M45" s="40"/>
      <c r="N45" s="40"/>
      <c r="O45" s="40"/>
      <c r="P45" s="40"/>
      <c r="Q45" s="40"/>
      <c r="R45" s="40"/>
      <c r="S45" s="40"/>
      <c r="T45" s="40"/>
      <c r="U45" s="40"/>
      <c r="V45" s="40"/>
      <c r="W45" s="40"/>
      <c r="X45" s="40"/>
      <c r="Y45" s="40"/>
    </row>
    <row r="46" ht="15.75">
      <c r="B46" s="449"/>
    </row>
  </sheetData>
  <sheetProtection/>
  <printOptions horizontalCentered="1"/>
  <pageMargins left="0.75" right="0.75" top="0.5" bottom="0.5" header="0.5" footer="0.5"/>
  <pageSetup horizontalDpi="600" verticalDpi="600" orientation="landscape" scale="67" r:id="rId1"/>
  <headerFooter alignWithMargins="0">
    <oddFooter>&amp;C&amp;"Times New Roman,Regular"&amp;14Exhibit J - Financial Analysis of Program Changes&amp;12
</oddFooter>
  </headerFooter>
</worksheet>
</file>

<file path=xl/worksheets/sheet9.xml><?xml version="1.0" encoding="utf-8"?>
<worksheet xmlns="http://schemas.openxmlformats.org/spreadsheetml/2006/main" xmlns:r="http://schemas.openxmlformats.org/officeDocument/2006/relationships">
  <dimension ref="A1:N27"/>
  <sheetViews>
    <sheetView showGridLines="0" showOutlineSymbols="0" zoomScale="70" zoomScaleNormal="70" zoomScalePageLayoutView="0" workbookViewId="0" topLeftCell="B1">
      <pane xSplit="2" ySplit="11" topLeftCell="D12" activePane="bottomRight" state="frozen"/>
      <selection pane="topLeft" activeCell="B1" sqref="B1"/>
      <selection pane="topRight" activeCell="D1" sqref="D1"/>
      <selection pane="bottomLeft" activeCell="B12" sqref="B12"/>
      <selection pane="bottomRight" activeCell="J21" sqref="J21"/>
    </sheetView>
  </sheetViews>
  <sheetFormatPr defaultColWidth="9.6640625" defaultRowHeight="15"/>
  <cols>
    <col min="1" max="1" width="3.88671875" style="13" hidden="1" customWidth="1"/>
    <col min="2" max="2" width="56.99609375" style="13" customWidth="1"/>
    <col min="3" max="3" width="1.66796875" style="13" customWidth="1"/>
    <col min="4" max="4" width="8.3359375" style="13" customWidth="1"/>
    <col min="5" max="5" width="9.77734375" style="13" customWidth="1"/>
    <col min="6" max="6" width="10.4453125" style="13" customWidth="1"/>
    <col min="7" max="7" width="8.77734375" style="13" customWidth="1"/>
    <col min="8" max="8" width="9.77734375" style="13" customWidth="1"/>
    <col min="9" max="9" width="4.99609375" style="13" customWidth="1"/>
    <col min="10" max="10" width="9.21484375" style="13" customWidth="1"/>
    <col min="11" max="11" width="9.77734375" style="13" customWidth="1"/>
    <col min="12" max="12" width="3.77734375" style="13" customWidth="1"/>
    <col min="13" max="13" width="7.77734375" style="13" customWidth="1"/>
    <col min="14" max="14" width="9.77734375" style="13" customWidth="1"/>
    <col min="15" max="16384" width="9.6640625" style="13" customWidth="1"/>
  </cols>
  <sheetData>
    <row r="1" spans="1:14" ht="20.25">
      <c r="A1" s="42" t="s">
        <v>101</v>
      </c>
      <c r="B1" s="199" t="s">
        <v>195</v>
      </c>
      <c r="C1" s="25"/>
      <c r="D1" s="25"/>
      <c r="E1" s="25"/>
      <c r="F1" s="25"/>
      <c r="G1" s="25"/>
      <c r="H1" s="25"/>
      <c r="I1" s="25"/>
      <c r="J1" s="25"/>
      <c r="K1" s="25"/>
      <c r="L1" s="25"/>
      <c r="M1" s="25"/>
      <c r="N1" s="25"/>
    </row>
    <row r="2" spans="1:14" ht="20.25">
      <c r="A2" s="42"/>
      <c r="B2" s="196"/>
      <c r="C2" s="25"/>
      <c r="D2" s="25"/>
      <c r="E2" s="25"/>
      <c r="F2" s="25"/>
      <c r="G2" s="25"/>
      <c r="H2" s="25"/>
      <c r="I2" s="25"/>
      <c r="J2" s="25"/>
      <c r="K2" s="25"/>
      <c r="L2" s="25"/>
      <c r="M2" s="25"/>
      <c r="N2" s="25"/>
    </row>
    <row r="3" spans="1:14" ht="20.25">
      <c r="A3" s="42"/>
      <c r="B3" s="25"/>
      <c r="C3" s="25"/>
      <c r="D3" s="25"/>
      <c r="E3" s="25"/>
      <c r="F3" s="25"/>
      <c r="G3" s="25"/>
      <c r="H3" s="25"/>
      <c r="I3" s="25"/>
      <c r="J3" s="25"/>
      <c r="K3" s="25"/>
      <c r="L3" s="25"/>
      <c r="M3" s="25"/>
      <c r="N3" s="25"/>
    </row>
    <row r="4" spans="1:14" ht="20.25">
      <c r="A4" s="42"/>
      <c r="B4" s="197" t="s">
        <v>146</v>
      </c>
      <c r="C4" s="29"/>
      <c r="D4" s="29"/>
      <c r="E4" s="29"/>
      <c r="F4" s="29"/>
      <c r="G4" s="29"/>
      <c r="H4" s="29"/>
      <c r="I4" s="29"/>
      <c r="J4" s="29"/>
      <c r="K4" s="29"/>
      <c r="L4" s="29"/>
      <c r="M4" s="29"/>
      <c r="N4" s="29"/>
    </row>
    <row r="5" spans="1:14" ht="18.75">
      <c r="A5" s="14" t="s">
        <v>146</v>
      </c>
      <c r="B5" s="198" t="str">
        <f>+'[3](B) Sum of Req '!A4</f>
        <v>Office on Violence Against Women</v>
      </c>
      <c r="C5" s="29"/>
      <c r="D5" s="29"/>
      <c r="E5" s="29"/>
      <c r="F5" s="30"/>
      <c r="G5" s="29"/>
      <c r="H5" s="29"/>
      <c r="I5" s="29"/>
      <c r="J5" s="29"/>
      <c r="K5" s="29"/>
      <c r="L5" s="29"/>
      <c r="M5" s="29"/>
      <c r="N5" s="29"/>
    </row>
    <row r="6" spans="1:14" ht="18.75">
      <c r="A6" s="16" t="e">
        <f>+#REF!</f>
        <v>#REF!</v>
      </c>
      <c r="B6" s="198" t="str">
        <f>+'[3](B) Sum of Req '!A5</f>
        <v>Salaries and Expenses</v>
      </c>
      <c r="C6" s="29"/>
      <c r="D6" s="29"/>
      <c r="E6" s="29"/>
      <c r="F6" s="30"/>
      <c r="G6" s="29"/>
      <c r="H6" s="29"/>
      <c r="I6" s="29"/>
      <c r="J6" s="29"/>
      <c r="K6" s="29"/>
      <c r="L6" s="29"/>
      <c r="M6" s="29"/>
      <c r="N6" s="29"/>
    </row>
    <row r="7" spans="1:14" ht="15.75">
      <c r="A7" s="17"/>
      <c r="B7" s="29"/>
      <c r="C7" s="29"/>
      <c r="D7" s="29"/>
      <c r="E7" s="29"/>
      <c r="F7" s="30"/>
      <c r="G7" s="29"/>
      <c r="H7" s="29"/>
      <c r="I7" s="29"/>
      <c r="J7" s="29"/>
      <c r="K7" s="29"/>
      <c r="L7" s="29"/>
      <c r="M7" s="29"/>
      <c r="N7" s="29"/>
    </row>
    <row r="8" spans="1:14" ht="16.5" thickBot="1">
      <c r="A8" s="25"/>
      <c r="B8" s="25" t="s">
        <v>134</v>
      </c>
      <c r="C8" s="25"/>
      <c r="D8" s="25"/>
      <c r="E8" s="25"/>
      <c r="F8" s="25"/>
      <c r="G8" s="25"/>
      <c r="H8" s="25"/>
      <c r="I8" s="25"/>
      <c r="J8" s="25"/>
      <c r="K8" s="25"/>
      <c r="L8" s="25"/>
      <c r="M8" s="25"/>
      <c r="N8" s="25"/>
    </row>
    <row r="9" spans="1:14" ht="15.75">
      <c r="A9" s="186"/>
      <c r="B9" s="302"/>
      <c r="C9" s="303"/>
      <c r="D9" s="723" t="s">
        <v>226</v>
      </c>
      <c r="E9" s="724"/>
      <c r="F9" s="725"/>
      <c r="G9" s="304"/>
      <c r="H9" s="305"/>
      <c r="I9" s="364"/>
      <c r="J9" s="306"/>
      <c r="K9" s="307"/>
      <c r="L9" s="307"/>
      <c r="M9" s="306"/>
      <c r="N9" s="308"/>
    </row>
    <row r="10" spans="1:14" ht="15.75">
      <c r="A10" s="184"/>
      <c r="B10" s="184"/>
      <c r="C10" s="76"/>
      <c r="D10" s="726" t="s">
        <v>130</v>
      </c>
      <c r="E10" s="727"/>
      <c r="F10" s="728"/>
      <c r="G10" s="726" t="s">
        <v>239</v>
      </c>
      <c r="H10" s="727"/>
      <c r="I10" s="728"/>
      <c r="J10" s="191" t="s">
        <v>229</v>
      </c>
      <c r="K10" s="190"/>
      <c r="L10" s="190"/>
      <c r="M10" s="191" t="s">
        <v>41</v>
      </c>
      <c r="N10" s="193"/>
    </row>
    <row r="11" spans="1:14" ht="16.5" thickBot="1">
      <c r="A11" s="187"/>
      <c r="B11" s="187" t="s">
        <v>54</v>
      </c>
      <c r="C11" s="188"/>
      <c r="D11" s="192" t="s">
        <v>133</v>
      </c>
      <c r="E11" s="189" t="s">
        <v>135</v>
      </c>
      <c r="F11" s="188"/>
      <c r="G11" s="192" t="s">
        <v>133</v>
      </c>
      <c r="H11" s="189" t="s">
        <v>135</v>
      </c>
      <c r="I11" s="188"/>
      <c r="J11" s="192" t="s">
        <v>133</v>
      </c>
      <c r="K11" s="189" t="s">
        <v>135</v>
      </c>
      <c r="L11" s="188"/>
      <c r="M11" s="192" t="s">
        <v>133</v>
      </c>
      <c r="N11" s="194" t="s">
        <v>135</v>
      </c>
    </row>
    <row r="12" spans="1:14" ht="15.75">
      <c r="A12" s="184"/>
      <c r="B12" s="184"/>
      <c r="C12" s="76"/>
      <c r="D12" s="184"/>
      <c r="E12" s="76"/>
      <c r="F12" s="76"/>
      <c r="G12" s="184"/>
      <c r="H12" s="76"/>
      <c r="I12" s="76"/>
      <c r="J12" s="184"/>
      <c r="K12" s="76"/>
      <c r="L12" s="76"/>
      <c r="M12" s="184"/>
      <c r="N12" s="77"/>
    </row>
    <row r="13" spans="1:14" ht="15.75">
      <c r="A13" s="184"/>
      <c r="B13" s="301" t="s">
        <v>206</v>
      </c>
      <c r="C13" s="201" t="s">
        <v>134</v>
      </c>
      <c r="D13" s="202">
        <v>2</v>
      </c>
      <c r="E13" s="201"/>
      <c r="F13" s="201"/>
      <c r="G13" s="202">
        <v>2</v>
      </c>
      <c r="H13" s="201"/>
      <c r="I13" s="201"/>
      <c r="J13" s="202">
        <v>2</v>
      </c>
      <c r="K13" s="201"/>
      <c r="L13" s="201"/>
      <c r="M13" s="202">
        <f aca="true" t="shared" si="0" ref="M13:M20">J13-G13</f>
        <v>0</v>
      </c>
      <c r="N13" s="203"/>
    </row>
    <row r="14" spans="1:14" ht="15.75">
      <c r="A14" s="184"/>
      <c r="B14" s="200" t="s">
        <v>201</v>
      </c>
      <c r="C14" s="201" t="s">
        <v>134</v>
      </c>
      <c r="D14" s="202">
        <v>12</v>
      </c>
      <c r="E14" s="201"/>
      <c r="F14" s="201"/>
      <c r="G14" s="202">
        <v>13</v>
      </c>
      <c r="H14" s="201"/>
      <c r="I14" s="201"/>
      <c r="J14" s="202">
        <v>15</v>
      </c>
      <c r="K14" s="201"/>
      <c r="L14" s="201"/>
      <c r="M14" s="202">
        <f t="shared" si="0"/>
        <v>2</v>
      </c>
      <c r="N14" s="203"/>
    </row>
    <row r="15" spans="1:14" ht="15.75">
      <c r="A15" s="184"/>
      <c r="B15" s="200" t="s">
        <v>202</v>
      </c>
      <c r="C15" s="201" t="s">
        <v>134</v>
      </c>
      <c r="D15" s="202">
        <v>12</v>
      </c>
      <c r="E15" s="201"/>
      <c r="F15" s="201"/>
      <c r="G15" s="202">
        <v>13</v>
      </c>
      <c r="H15" s="201"/>
      <c r="I15" s="201"/>
      <c r="J15" s="202">
        <v>14</v>
      </c>
      <c r="K15" s="201"/>
      <c r="L15" s="201"/>
      <c r="M15" s="202">
        <f t="shared" si="0"/>
        <v>1</v>
      </c>
      <c r="N15" s="203"/>
    </row>
    <row r="16" spans="1:14" ht="15.75">
      <c r="A16" s="184"/>
      <c r="B16" s="200" t="s">
        <v>203</v>
      </c>
      <c r="C16" s="201" t="s">
        <v>134</v>
      </c>
      <c r="D16" s="202">
        <v>10</v>
      </c>
      <c r="E16" s="201"/>
      <c r="F16" s="201"/>
      <c r="G16" s="202">
        <v>11</v>
      </c>
      <c r="H16" s="201"/>
      <c r="I16" s="201"/>
      <c r="J16" s="202">
        <v>15</v>
      </c>
      <c r="K16" s="201"/>
      <c r="L16" s="201"/>
      <c r="M16" s="202">
        <f t="shared" si="0"/>
        <v>4</v>
      </c>
      <c r="N16" s="203"/>
    </row>
    <row r="17" spans="1:14" ht="15.75">
      <c r="A17" s="184"/>
      <c r="B17" s="200" t="s">
        <v>204</v>
      </c>
      <c r="C17" s="201" t="s">
        <v>134</v>
      </c>
      <c r="D17" s="202">
        <v>18</v>
      </c>
      <c r="E17" s="201"/>
      <c r="F17" s="201"/>
      <c r="G17" s="202">
        <v>18</v>
      </c>
      <c r="H17" s="201"/>
      <c r="I17" s="201"/>
      <c r="J17" s="202">
        <v>38</v>
      </c>
      <c r="K17" s="201"/>
      <c r="L17" s="201"/>
      <c r="M17" s="202">
        <f t="shared" si="0"/>
        <v>20</v>
      </c>
      <c r="N17" s="203"/>
    </row>
    <row r="18" spans="1:14" ht="15.75">
      <c r="A18" s="184"/>
      <c r="B18" s="200" t="s">
        <v>205</v>
      </c>
      <c r="C18" s="201" t="s">
        <v>134</v>
      </c>
      <c r="D18" s="202">
        <v>9</v>
      </c>
      <c r="E18" s="201"/>
      <c r="F18" s="201"/>
      <c r="G18" s="202">
        <v>11</v>
      </c>
      <c r="H18" s="201"/>
      <c r="I18" s="201"/>
      <c r="J18" s="202">
        <v>13</v>
      </c>
      <c r="K18" s="201"/>
      <c r="L18" s="201"/>
      <c r="M18" s="202">
        <f t="shared" si="0"/>
        <v>2</v>
      </c>
      <c r="N18" s="203"/>
    </row>
    <row r="19" spans="1:14" ht="15.75">
      <c r="A19" s="184"/>
      <c r="B19" s="200" t="s">
        <v>207</v>
      </c>
      <c r="C19" s="201" t="s">
        <v>134</v>
      </c>
      <c r="D19" s="202">
        <v>1</v>
      </c>
      <c r="E19" s="201"/>
      <c r="F19" s="201"/>
      <c r="G19" s="202">
        <v>1</v>
      </c>
      <c r="H19" s="201"/>
      <c r="I19" s="201"/>
      <c r="J19" s="202">
        <v>3</v>
      </c>
      <c r="K19" s="201"/>
      <c r="L19" s="201"/>
      <c r="M19" s="202">
        <f t="shared" si="0"/>
        <v>2</v>
      </c>
      <c r="N19" s="203"/>
    </row>
    <row r="20" spans="1:14" ht="15.75">
      <c r="A20" s="184"/>
      <c r="B20" s="200" t="s">
        <v>208</v>
      </c>
      <c r="C20" s="201" t="s">
        <v>134</v>
      </c>
      <c r="D20" s="202">
        <v>1</v>
      </c>
      <c r="E20" s="201"/>
      <c r="F20" s="201"/>
      <c r="G20" s="202">
        <v>1</v>
      </c>
      <c r="H20" s="201"/>
      <c r="I20" s="201"/>
      <c r="J20" s="202">
        <v>2</v>
      </c>
      <c r="K20" s="201"/>
      <c r="L20" s="201"/>
      <c r="M20" s="202">
        <f t="shared" si="0"/>
        <v>1</v>
      </c>
      <c r="N20" s="203"/>
    </row>
    <row r="21" spans="1:14" ht="15.75">
      <c r="A21" s="184"/>
      <c r="B21" s="235" t="s">
        <v>76</v>
      </c>
      <c r="C21" s="204" t="s">
        <v>134</v>
      </c>
      <c r="D21" s="236">
        <f>SUM(D13:D20)</f>
        <v>65</v>
      </c>
      <c r="E21" s="204"/>
      <c r="F21" s="204"/>
      <c r="G21" s="236">
        <f>SUM(G13:G20)</f>
        <v>70</v>
      </c>
      <c r="H21" s="204"/>
      <c r="I21" s="204"/>
      <c r="J21" s="236">
        <f>SUM(J13:J20)</f>
        <v>102</v>
      </c>
      <c r="K21" s="204"/>
      <c r="L21" s="204"/>
      <c r="M21" s="236">
        <f>SUM(M13:M20)</f>
        <v>32</v>
      </c>
      <c r="N21" s="205"/>
    </row>
    <row r="22" spans="1:14" ht="15.75">
      <c r="A22" s="184"/>
      <c r="B22" s="195"/>
      <c r="C22" s="76"/>
      <c r="D22" s="184"/>
      <c r="E22" s="76"/>
      <c r="F22" s="76"/>
      <c r="G22" s="184"/>
      <c r="H22" s="76"/>
      <c r="I22" s="76"/>
      <c r="J22" s="184"/>
      <c r="K22" s="76"/>
      <c r="L22" s="76"/>
      <c r="M22" s="184"/>
      <c r="N22" s="77"/>
    </row>
    <row r="23" spans="1:14" ht="15.75">
      <c r="A23" s="184"/>
      <c r="B23" s="237" t="s">
        <v>192</v>
      </c>
      <c r="C23" s="201"/>
      <c r="D23" s="202"/>
      <c r="E23" s="294">
        <v>143020</v>
      </c>
      <c r="F23" s="201"/>
      <c r="G23" s="202"/>
      <c r="H23" s="294">
        <v>145023</v>
      </c>
      <c r="I23" s="201"/>
      <c r="J23" s="126"/>
      <c r="K23" s="294">
        <v>148395</v>
      </c>
      <c r="L23" s="201"/>
      <c r="M23" s="202"/>
      <c r="N23" s="203"/>
    </row>
    <row r="24" spans="1:14" ht="15.75">
      <c r="A24" s="184"/>
      <c r="B24" s="237" t="s">
        <v>90</v>
      </c>
      <c r="C24" s="201"/>
      <c r="D24" s="206"/>
      <c r="E24" s="294">
        <v>96031</v>
      </c>
      <c r="F24" s="201"/>
      <c r="G24" s="202"/>
      <c r="H24" s="294">
        <v>97375</v>
      </c>
      <c r="I24" s="201"/>
      <c r="J24" s="126"/>
      <c r="K24" s="294">
        <v>99615</v>
      </c>
      <c r="L24" s="201"/>
      <c r="M24" s="202"/>
      <c r="N24" s="203"/>
    </row>
    <row r="25" spans="1:14" ht="16.5" thickBot="1">
      <c r="A25" s="185"/>
      <c r="B25" s="309" t="s">
        <v>91</v>
      </c>
      <c r="C25" s="310"/>
      <c r="D25" s="311"/>
      <c r="E25" s="448">
        <v>12.84</v>
      </c>
      <c r="F25" s="312"/>
      <c r="G25" s="313"/>
      <c r="H25" s="448">
        <v>12.97</v>
      </c>
      <c r="I25" s="312"/>
      <c r="J25" s="313"/>
      <c r="K25" s="448">
        <v>12.47</v>
      </c>
      <c r="L25" s="310"/>
      <c r="M25" s="314"/>
      <c r="N25" s="315"/>
    </row>
    <row r="26" spans="1:14" ht="15.75">
      <c r="A26" s="25"/>
      <c r="B26" s="28"/>
      <c r="C26" s="25"/>
      <c r="D26" s="25"/>
      <c r="E26" s="25"/>
      <c r="F26" s="25"/>
      <c r="G26" s="25"/>
      <c r="H26" s="25"/>
      <c r="I26" s="25"/>
      <c r="J26" s="31"/>
      <c r="K26" s="31"/>
      <c r="L26" s="25"/>
      <c r="M26" s="25"/>
      <c r="N26" s="25"/>
    </row>
    <row r="27" spans="2:14" ht="15.75">
      <c r="B27" s="25"/>
      <c r="C27" s="25"/>
      <c r="D27" s="25"/>
      <c r="E27" s="25"/>
      <c r="F27" s="25"/>
      <c r="G27" s="25"/>
      <c r="H27" s="25"/>
      <c r="I27" s="25"/>
      <c r="J27" s="25"/>
      <c r="K27" s="25"/>
      <c r="L27" s="25"/>
      <c r="M27" s="25"/>
      <c r="N27" s="25"/>
    </row>
  </sheetData>
  <sheetProtection/>
  <mergeCells count="3">
    <mergeCell ref="D9:F9"/>
    <mergeCell ref="D10:F10"/>
    <mergeCell ref="G10:I10"/>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chtorbert</cp:lastModifiedBy>
  <cp:lastPrinted>2011-02-08T18:56:49Z</cp:lastPrinted>
  <dcterms:created xsi:type="dcterms:W3CDTF">2003-08-28T20:51:00Z</dcterms:created>
  <dcterms:modified xsi:type="dcterms:W3CDTF">2011-02-08T19:08:32Z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